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875" activeTab="0"/>
  </bookViews>
  <sheets>
    <sheet name="Отчет о выполнении ФП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аудиторы">OFFSET('[1]Служебный'!$G$2,0,0,COUNTIF('[1]Служебный'!$G$2:$G$49,"&lt;&gt;0"),1)</definedName>
    <definedName name="GroupList">'[2]data'!$A$20:$D$21</definedName>
    <definedName name="IsPercent">'[3]data'!$B$34</definedName>
    <definedName name="Per">'[4]data'!$D$4</definedName>
    <definedName name="razr">'[5]Служебный'!$A$2</definedName>
    <definedName name="SheetTitles">'[3]data'!$B$36:$B$40</definedName>
  </definedNames>
  <calcPr fullCalcOnLoad="1" refMode="R1C1"/>
</workbook>
</file>

<file path=xl/sharedStrings.xml><?xml version="1.0" encoding="utf-8"?>
<sst xmlns="http://schemas.openxmlformats.org/spreadsheetml/2006/main" count="118" uniqueCount="100">
  <si>
    <t>ФОНД ЕГОРА ГАЙДАРА</t>
  </si>
  <si>
    <t xml:space="preserve">Утвержден </t>
  </si>
  <si>
    <t xml:space="preserve">№ строки </t>
  </si>
  <si>
    <t xml:space="preserve">Наименование статей </t>
  </si>
  <si>
    <t>План</t>
  </si>
  <si>
    <t>Факт по начислению</t>
  </si>
  <si>
    <t>Сумма, руб.</t>
  </si>
  <si>
    <t xml:space="preserve">Стоимость имущества, составляющего целевые капиталы, находящегося в доверительном управлении Управляющих компаний на начало периода, в том числе </t>
  </si>
  <si>
    <t>Целевой капитал "Проектный"</t>
  </si>
  <si>
    <t>Целевой капитал "Наследие"</t>
  </si>
  <si>
    <t>Инвестиционный доход от доверительного управления имуществом, составляющим  целевые капиталы и целевые средства на начало отчетного периода</t>
  </si>
  <si>
    <t>справочно:  в том числе  Остаток средств на начало периода на расчетном счете</t>
  </si>
  <si>
    <t>Фонд по деятельности, приносящей доход</t>
  </si>
  <si>
    <t>Размещенные на депозитах в банке временно свободные остатки целевых денежных средств с целью их защиты  от инфляции</t>
  </si>
  <si>
    <t>Остаток средств на начало периода, рассчитанный  по методу начисления</t>
  </si>
  <si>
    <t>Пожертвование на содержание фонда и ведение им уставной деятельности, в том числе:</t>
  </si>
  <si>
    <t xml:space="preserve">в виде денежных средств </t>
  </si>
  <si>
    <t>в виде прочего имущества</t>
  </si>
  <si>
    <t>Доход от продажи прав</t>
  </si>
  <si>
    <t>Доход в виде процентов</t>
  </si>
  <si>
    <t>Возврат, перечисленных, но не использованных по целевому назначению денежных средств</t>
  </si>
  <si>
    <t>Пожертвование на пополнение целевых капиталов, в том числе:</t>
  </si>
  <si>
    <t>Инвестиционный доход от доверительного управления имуществом, составляющим целевые капиталы:</t>
  </si>
  <si>
    <t>Прочие поступления</t>
  </si>
  <si>
    <t>ИТОГО ПОСТУПИЛО</t>
  </si>
  <si>
    <t xml:space="preserve">                       ИСПОЛЬЗОВАНО</t>
  </si>
  <si>
    <t>РАСХОДЫ НА ЦЕЛЕВЫЕ МЕРОПРИЯТИЯ, В РАМКАХ ПРОЕКТОВ,  ВКЛЮЧЕННЫХ В УСТАВНУЮ ПРОГРАММУ:</t>
  </si>
  <si>
    <t>Проект «Поддержка гражданской активности»</t>
  </si>
  <si>
    <t xml:space="preserve">Мероприятие «Премия имени Е.Т. Гайдара». </t>
  </si>
  <si>
    <t>Проект «Содействие формированию стратегии развития страны»</t>
  </si>
  <si>
    <t>Проект «Поддержка свободной мысли в экономике, истории и других социальных и гуманитарных науках»</t>
  </si>
  <si>
    <t>Мероприятие «Гайдар-клуб»</t>
  </si>
  <si>
    <t>Проект «Просвещение и образование»</t>
  </si>
  <si>
    <t>Мероприятие «Зимняя дискуссионная школа GAIDPARK»</t>
  </si>
  <si>
    <t>Мероприятие «Открытый университет Егора Гайдара»</t>
  </si>
  <si>
    <t>Мероприятие «Сайт фонда Егора Гайдара»</t>
  </si>
  <si>
    <t>Проект «Популяризация и развитие интеллектуального наследия Е.Т. Гайдара»</t>
  </si>
  <si>
    <t>Мероприятие «Гайдаровские чтения»</t>
  </si>
  <si>
    <t>Проект «Увековечивание памяти Е.Т. Гайдара»</t>
  </si>
  <si>
    <t>Мероприятие «Формирование архива Е.Т. Гайдара»</t>
  </si>
  <si>
    <t>Мероприятие "ДЕНЬ РОЖДЕНИЯ Е.Т. ГАЙДАРА 19 МАРТА"</t>
  </si>
  <si>
    <t xml:space="preserve">Проект «Формирование и распространение адекватных представлений об истории России» </t>
  </si>
  <si>
    <t>Мероприятие «Лекция по экономической политике имени Е.Т. Гайдара»</t>
  </si>
  <si>
    <t xml:space="preserve">Проект «Поддержка издательских проектов в области экономики, истории, социально-гуманитарных наук и культуры» </t>
  </si>
  <si>
    <t>Мероприятие «Поддержка издания журнала  «ВЕСТНИК ЕВРОПЫ»</t>
  </si>
  <si>
    <t>ИТОГО РАСХОДЫ НА ЦЕЛЕВЫЕ МЕРОПРИЯТИЯ, В ТОМ ЧИСЛЕ В ВИДЕ ПОДДЕРЖКИ ДРУГИХ НЕКОММЕРЧЕСКИХ ОРГАНИЗАЦИЙ</t>
  </si>
  <si>
    <t>АДМИНИСТРАТИВНО-УПРАВЛЕНЧЕСКИЕ РАСХОДЫ, В ТОМ ЧИСЛЕ:</t>
  </si>
  <si>
    <t>Фонд оплаты труда сотрудников</t>
  </si>
  <si>
    <t>Страховые взносы</t>
  </si>
  <si>
    <t xml:space="preserve">Аренда помещений </t>
  </si>
  <si>
    <t>Электроэнергия</t>
  </si>
  <si>
    <t>Интернет и телефония</t>
  </si>
  <si>
    <t xml:space="preserve">Хозяйственные расходы </t>
  </si>
  <si>
    <t>в т.ч.</t>
  </si>
  <si>
    <t>расходные материалы для компьютеров и оргтехники</t>
  </si>
  <si>
    <t>Аудиторские услуги</t>
  </si>
  <si>
    <t>Информационные услуги</t>
  </si>
  <si>
    <t>Налоги</t>
  </si>
  <si>
    <t xml:space="preserve">Прочие расходы </t>
  </si>
  <si>
    <t>курьерские, почтовые услуги</t>
  </si>
  <si>
    <t>услуги хостинга</t>
  </si>
  <si>
    <t>e-mail рассылка</t>
  </si>
  <si>
    <t>обучение</t>
  </si>
  <si>
    <t>прочие</t>
  </si>
  <si>
    <t>Расчетно-кассовое обслуживание в банке</t>
  </si>
  <si>
    <t xml:space="preserve">Непредвиденные расходы </t>
  </si>
  <si>
    <t>ИТОГО АДМИНИСТРАТИВНО-УПРАВЛЕНЧЕСКИЕ РАСХОДЫ</t>
  </si>
  <si>
    <t>ИТОГО РАСХОДЫ НА ЦЕЛЕВЫЕ МЕРОПРИЯТИЯ, В ТОМ ЧИСЛЕ В ВИДЕ ПОДДЕРЖКИ ДРУГИХ НЕКОММЕРЧЕСКИХ ОРГАНИЗАЦИЙ И АДМИНИСТРАТИВНО-УПРАВЛЕНЧЕСКИЕ РАСХОДЫ</t>
  </si>
  <si>
    <t>Вознаграждение управляющей компании</t>
  </si>
  <si>
    <t>ИТОГО ИСПОЛЬЗОВАНО</t>
  </si>
  <si>
    <t>ПЕРЕДАНО ДЕНЕЖНЫХ СРЕДСТВ, ПОЛУЧЕННЫХ В КАЧЕСТВЕ ПОЖЕРТВОВАНИЙ НА ПОПОЛНЕНИЕ ЦЕЛЕВЫХ КАПИТАЛОВ, В ДОВЕРИТЕЛЬНОЕ УПРАВЛЕНИЕ УПРАВЛЯЮЩИМ КОМПАНИЯМ , В ТОМ ЧИСЛЕ:</t>
  </si>
  <si>
    <t>РАЗМЕЩЕННЫЕ НА ДЕПОЗИТАХ В БАНКЕ ВРЕМЕННО СВОБОДНЫЕ ОСТАТКИ ЦЕЛЕВЫХ ДЕНЕЖНЫХ СРЕДСТВ С ЦЕЛЬЮ ИХ ЗАЩИТЫ ОТ ИНФЛЯЦИИ, В ТОМ ЧИСЛЕ:</t>
  </si>
  <si>
    <t>перечислены банку средства на депозитный счет</t>
  </si>
  <si>
    <t>возвращены банком денежные средства на расчетный счет</t>
  </si>
  <si>
    <t xml:space="preserve">            </t>
  </si>
  <si>
    <t>ОСТАТОК СРЕДСТВ НА КОНЕЦ ПЕРИОДА</t>
  </si>
  <si>
    <t xml:space="preserve">Стоимость имущества, составляющего целевые капиталы, находящегося в доверительном управлении Управляющих компаний, в том числе: </t>
  </si>
  <si>
    <t>Инвестиционный доход от доверительного управления имуществом, составляющим  целевые капиталы и целевые средства на конец отчетного периода</t>
  </si>
  <si>
    <t>Неиспользованный остаток средств на конец периода, рассчитанный по методу начисления</t>
  </si>
  <si>
    <t>Мероприятие «Российско-Итальянский форум»</t>
  </si>
  <si>
    <t>Мероприятие «Публичные лекции и дискуссии»</t>
  </si>
  <si>
    <t>Мероприятие «Программа повышения квалификации преподавателей экономических дисциплин (РЭШ)»</t>
  </si>
  <si>
    <t>Мероприятие «Программа повышения квалификации преподавателей экономических дисциплин  (ВШЭ)»</t>
  </si>
  <si>
    <t>Мероприятие  «Международная ассамблея Фонда Ромуальдо Дель Бьянко»</t>
  </si>
  <si>
    <t>справочно:  в том числе  Остаток средств на конец периода на расчетном счете</t>
  </si>
  <si>
    <t>Мероприятие «Международная дискуссионная школа GAIDPARK г.Армения»</t>
  </si>
  <si>
    <t>ОТЧЕТ ОБ ИСПОЛНЕНИИ ФИНАНСОВОГО ПЛАНА ЗА 2018 ГОД</t>
  </si>
  <si>
    <t>Мероприятие «Региональная дискуссионная школа GAIDPARK  г.Омск»</t>
  </si>
  <si>
    <t>Мероприятие «Региональная дискуссионная школа GAIDPARK  г.Томск»</t>
  </si>
  <si>
    <t>Мероприятие «Форум Гайдара-Науманна 2018»</t>
  </si>
  <si>
    <t xml:space="preserve">Управляющим советом Фонда Егора Гайдара </t>
  </si>
  <si>
    <t>Протокол № 71 от 18.03.2019 г.</t>
  </si>
  <si>
    <t>аудит проектов</t>
  </si>
  <si>
    <t>Покупка и поддержка ПО</t>
  </si>
  <si>
    <t>Мероприятие «Перевод, издание и продвижение книг Е.Т.Гайдара, изданных на иностранных языках»</t>
  </si>
  <si>
    <t>Мероприятие «Презентация итальянского номера журнала «Вестник Европы»</t>
  </si>
  <si>
    <t>Мероприятие «Международные круглые столы и конференции»</t>
  </si>
  <si>
    <t>Мероприятие «Программа повышения квалификации преподавателей экономических дисциплин  (МГУ)»</t>
  </si>
  <si>
    <t>Мероприятие «Программа повышения квалификации преподавателей социологии  (МВШСН)»</t>
  </si>
  <si>
    <t>Мероприятие  «Гайдаровский Форум 2018», «Гайдаровский Форум 2019»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</si>
</sst>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р_._-;\-* #,##0.00\ _р_._-;_-* &quot;-&quot;??\ 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i/>
      <sz val="12"/>
      <color indexed="8"/>
      <name val="Tahoma"/>
      <family val="2"/>
    </font>
    <font>
      <i/>
      <sz val="14"/>
      <name val="Tahoma"/>
      <family val="2"/>
    </font>
    <font>
      <i/>
      <sz val="12"/>
      <name val="Tahoma"/>
      <family val="2"/>
    </font>
    <font>
      <i/>
      <sz val="14"/>
      <color indexed="8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i/>
      <sz val="14"/>
      <color indexed="8"/>
      <name val="Tahoma"/>
      <family val="2"/>
    </font>
    <font>
      <b/>
      <i/>
      <sz val="12"/>
      <name val="Tahoma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1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3" fillId="0" borderId="9" applyNumberFormat="0" applyFill="0" applyAlignment="0" applyProtection="0"/>
    <xf numFmtId="0" fontId="19" fillId="0" borderId="0">
      <alignment/>
      <protection/>
    </xf>
    <xf numFmtId="0" fontId="54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53" applyFont="1" applyAlignment="1">
      <alignment/>
      <protection/>
    </xf>
    <xf numFmtId="0" fontId="3" fillId="0" borderId="0" xfId="53" applyFont="1">
      <alignment/>
      <protection/>
    </xf>
    <xf numFmtId="43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43" fontId="4" fillId="0" borderId="0" xfId="53" applyNumberFormat="1" applyFont="1" applyAlignment="1">
      <alignment horizontal="right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18" xfId="53" applyFont="1" applyBorder="1" applyAlignment="1">
      <alignment/>
      <protection/>
    </xf>
    <xf numFmtId="0" fontId="3" fillId="0" borderId="19" xfId="53" applyFont="1" applyBorder="1" applyAlignment="1">
      <alignment wrapText="1"/>
      <protection/>
    </xf>
    <xf numFmtId="43" fontId="6" fillId="0" borderId="20" xfId="53" applyNumberFormat="1" applyFont="1" applyFill="1" applyBorder="1" applyAlignment="1">
      <alignment horizontal="right"/>
      <protection/>
    </xf>
    <xf numFmtId="43" fontId="7" fillId="0" borderId="21" xfId="53" applyNumberFormat="1" applyFont="1" applyFill="1" applyBorder="1" applyAlignment="1">
      <alignment/>
      <protection/>
    </xf>
    <xf numFmtId="0" fontId="3" fillId="0" borderId="22" xfId="53" applyFont="1" applyBorder="1" applyAlignment="1">
      <alignment/>
      <protection/>
    </xf>
    <xf numFmtId="0" fontId="8" fillId="0" borderId="23" xfId="0" applyFont="1" applyBorder="1" applyAlignment="1">
      <alignment horizontal="right" wrapText="1"/>
    </xf>
    <xf numFmtId="43" fontId="9" fillId="0" borderId="24" xfId="53" applyNumberFormat="1" applyFont="1" applyFill="1" applyBorder="1" applyAlignment="1">
      <alignment horizontal="right"/>
      <protection/>
    </xf>
    <xf numFmtId="43" fontId="9" fillId="0" borderId="25" xfId="53" applyNumberFormat="1" applyFont="1" applyFill="1" applyBorder="1" applyAlignment="1">
      <alignment horizontal="right"/>
      <protection/>
    </xf>
    <xf numFmtId="0" fontId="3" fillId="0" borderId="23" xfId="53" applyFont="1" applyBorder="1" applyAlignment="1">
      <alignment wrapText="1"/>
      <protection/>
    </xf>
    <xf numFmtId="43" fontId="6" fillId="0" borderId="24" xfId="53" applyNumberFormat="1" applyFont="1" applyFill="1" applyBorder="1" applyAlignment="1">
      <alignment horizontal="right"/>
      <protection/>
    </xf>
    <xf numFmtId="43" fontId="7" fillId="0" borderId="25" xfId="53" applyNumberFormat="1" applyFont="1" applyFill="1" applyBorder="1" applyAlignment="1">
      <alignment horizontal="right"/>
      <protection/>
    </xf>
    <xf numFmtId="0" fontId="10" fillId="0" borderId="26" xfId="53" applyFont="1" applyFill="1" applyBorder="1" applyAlignment="1">
      <alignment horizontal="right" vertical="top" wrapText="1"/>
      <protection/>
    </xf>
    <xf numFmtId="0" fontId="3" fillId="0" borderId="18" xfId="53" applyFont="1" applyBorder="1" applyAlignment="1">
      <alignment horizontal="center"/>
      <protection/>
    </xf>
    <xf numFmtId="0" fontId="3" fillId="0" borderId="19" xfId="53" applyFont="1" applyBorder="1" applyAlignment="1">
      <alignment horizontal="left" wrapText="1"/>
      <protection/>
    </xf>
    <xf numFmtId="43" fontId="6" fillId="0" borderId="20" xfId="53" applyNumberFormat="1" applyFont="1" applyBorder="1" applyAlignment="1">
      <alignment horizontal="left"/>
      <protection/>
    </xf>
    <xf numFmtId="43" fontId="7" fillId="0" borderId="20" xfId="53" applyNumberFormat="1" applyFont="1" applyFill="1" applyBorder="1" applyAlignment="1">
      <alignment horizontal="left"/>
      <protection/>
    </xf>
    <xf numFmtId="0" fontId="3" fillId="0" borderId="27" xfId="53" applyFont="1" applyBorder="1" applyAlignment="1">
      <alignment horizontal="center"/>
      <protection/>
    </xf>
    <xf numFmtId="0" fontId="10" fillId="0" borderId="28" xfId="53" applyFont="1" applyBorder="1" applyAlignment="1">
      <alignment horizontal="right" wrapText="1"/>
      <protection/>
    </xf>
    <xf numFmtId="43" fontId="4" fillId="0" borderId="29" xfId="53" applyNumberFormat="1" applyFont="1" applyBorder="1" applyAlignment="1">
      <alignment horizontal="left"/>
      <protection/>
    </xf>
    <xf numFmtId="43" fontId="9" fillId="0" borderId="29" xfId="53" applyNumberFormat="1" applyFont="1" applyFill="1" applyBorder="1" applyAlignment="1">
      <alignment horizontal="left"/>
      <protection/>
    </xf>
    <xf numFmtId="0" fontId="3" fillId="0" borderId="23" xfId="53" applyFont="1" applyBorder="1" applyAlignment="1">
      <alignment horizontal="left" wrapText="1"/>
      <protection/>
    </xf>
    <xf numFmtId="0" fontId="3" fillId="0" borderId="22" xfId="53" applyFont="1" applyBorder="1" applyAlignment="1">
      <alignment horizontal="center"/>
      <protection/>
    </xf>
    <xf numFmtId="43" fontId="6" fillId="0" borderId="24" xfId="53" applyNumberFormat="1" applyFont="1" applyBorder="1" applyAlignment="1">
      <alignment horizontal="left"/>
      <protection/>
    </xf>
    <xf numFmtId="43" fontId="7" fillId="0" borderId="24" xfId="53" applyNumberFormat="1" applyFont="1" applyFill="1" applyBorder="1" applyAlignment="1">
      <alignment horizontal="left"/>
      <protection/>
    </xf>
    <xf numFmtId="43" fontId="9" fillId="0" borderId="24" xfId="53" applyNumberFormat="1" applyFont="1" applyFill="1" applyBorder="1" applyAlignment="1">
      <alignment horizontal="left"/>
      <protection/>
    </xf>
    <xf numFmtId="43" fontId="9" fillId="0" borderId="24" xfId="53" applyNumberFormat="1" applyFont="1" applyBorder="1" applyAlignment="1">
      <alignment horizontal="left"/>
      <protection/>
    </xf>
    <xf numFmtId="43" fontId="11" fillId="0" borderId="24" xfId="0" applyNumberFormat="1" applyFont="1" applyFill="1" applyBorder="1" applyAlignment="1">
      <alignment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left" wrapText="1"/>
      <protection/>
    </xf>
    <xf numFmtId="43" fontId="6" fillId="0" borderId="32" xfId="53" applyNumberFormat="1" applyFont="1" applyBorder="1" applyAlignment="1">
      <alignment horizontal="left"/>
      <protection/>
    </xf>
    <xf numFmtId="43" fontId="7" fillId="0" borderId="32" xfId="53" applyNumberFormat="1" applyFont="1" applyFill="1" applyBorder="1" applyAlignment="1">
      <alignment horizontal="left"/>
      <protection/>
    </xf>
    <xf numFmtId="0" fontId="8" fillId="0" borderId="31" xfId="0" applyFont="1" applyBorder="1" applyAlignment="1">
      <alignment horizontal="right" wrapText="1"/>
    </xf>
    <xf numFmtId="43" fontId="9" fillId="0" borderId="32" xfId="53" applyNumberFormat="1" applyFont="1" applyFill="1" applyBorder="1" applyAlignment="1">
      <alignment horizontal="left"/>
      <protection/>
    </xf>
    <xf numFmtId="0" fontId="3" fillId="0" borderId="33" xfId="53" applyFont="1" applyBorder="1" applyAlignment="1">
      <alignment horizontal="center"/>
      <protection/>
    </xf>
    <xf numFmtId="0" fontId="12" fillId="0" borderId="34" xfId="0" applyFont="1" applyBorder="1" applyAlignment="1">
      <alignment horizontal="left" wrapText="1"/>
    </xf>
    <xf numFmtId="43" fontId="10" fillId="0" borderId="12" xfId="53" applyNumberFormat="1" applyFont="1" applyFill="1" applyBorder="1" applyAlignment="1">
      <alignment horizontal="left"/>
      <protection/>
    </xf>
    <xf numFmtId="43" fontId="9" fillId="0" borderId="12" xfId="53" applyNumberFormat="1" applyFont="1" applyFill="1" applyBorder="1" applyAlignment="1">
      <alignment horizontal="left"/>
      <protection/>
    </xf>
    <xf numFmtId="0" fontId="3" fillId="33" borderId="14" xfId="53" applyFont="1" applyFill="1" applyBorder="1" applyAlignment="1">
      <alignment horizontal="center"/>
      <protection/>
    </xf>
    <xf numFmtId="0" fontId="6" fillId="33" borderId="15" xfId="53" applyFont="1" applyFill="1" applyBorder="1" applyAlignment="1">
      <alignment horizontal="left"/>
      <protection/>
    </xf>
    <xf numFmtId="43" fontId="6" fillId="33" borderId="16" xfId="53" applyNumberFormat="1" applyFont="1" applyFill="1" applyBorder="1">
      <alignment/>
      <protection/>
    </xf>
    <xf numFmtId="43" fontId="7" fillId="33" borderId="16" xfId="53" applyNumberFormat="1" applyFont="1" applyFill="1" applyBorder="1">
      <alignment/>
      <protection/>
    </xf>
    <xf numFmtId="0" fontId="2" fillId="0" borderId="19" xfId="53" applyFont="1" applyBorder="1" applyAlignment="1">
      <alignment horizontal="left" wrapText="1"/>
      <protection/>
    </xf>
    <xf numFmtId="43" fontId="13" fillId="0" borderId="20" xfId="0" applyNumberFormat="1" applyFont="1" applyBorder="1" applyAlignment="1">
      <alignment/>
    </xf>
    <xf numFmtId="43" fontId="13" fillId="0" borderId="20" xfId="0" applyNumberFormat="1" applyFont="1" applyBorder="1" applyAlignment="1">
      <alignment horizontal="center"/>
    </xf>
    <xf numFmtId="0" fontId="3" fillId="0" borderId="22" xfId="53" applyNumberFormat="1" applyFont="1" applyBorder="1" applyAlignment="1">
      <alignment horizontal="center"/>
      <protection/>
    </xf>
    <xf numFmtId="0" fontId="14" fillId="0" borderId="23" xfId="0" applyFont="1" applyFill="1" applyBorder="1" applyAlignment="1">
      <alignment wrapText="1"/>
    </xf>
    <xf numFmtId="43" fontId="15" fillId="0" borderId="24" xfId="0" applyNumberFormat="1" applyFont="1" applyFill="1" applyBorder="1" applyAlignment="1">
      <alignment/>
    </xf>
    <xf numFmtId="43" fontId="16" fillId="0" borderId="24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vertical="center" wrapText="1"/>
    </xf>
    <xf numFmtId="43" fontId="13" fillId="0" borderId="24" xfId="0" applyNumberFormat="1" applyFont="1" applyFill="1" applyBorder="1" applyAlignment="1">
      <alignment/>
    </xf>
    <xf numFmtId="43" fontId="11" fillId="0" borderId="24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vertical="center" wrapText="1"/>
    </xf>
    <xf numFmtId="43" fontId="16" fillId="0" borderId="24" xfId="0" applyNumberFormat="1" applyFont="1" applyFill="1" applyBorder="1" applyAlignment="1">
      <alignment/>
    </xf>
    <xf numFmtId="0" fontId="12" fillId="0" borderId="23" xfId="0" applyFont="1" applyFill="1" applyBorder="1" applyAlignment="1">
      <alignment vertical="center" wrapText="1"/>
    </xf>
    <xf numFmtId="43" fontId="13" fillId="0" borderId="32" xfId="0" applyNumberFormat="1" applyFont="1" applyFill="1" applyBorder="1" applyAlignment="1">
      <alignment/>
    </xf>
    <xf numFmtId="43" fontId="15" fillId="0" borderId="12" xfId="0" applyNumberFormat="1" applyFont="1" applyBorder="1" applyAlignment="1">
      <alignment/>
    </xf>
    <xf numFmtId="0" fontId="3" fillId="0" borderId="35" xfId="53" applyFont="1" applyFill="1" applyBorder="1" applyAlignment="1">
      <alignment horizontal="center"/>
      <protection/>
    </xf>
    <xf numFmtId="0" fontId="17" fillId="0" borderId="36" xfId="53" applyFont="1" applyFill="1" applyBorder="1" applyAlignment="1">
      <alignment horizontal="left" wrapText="1"/>
      <protection/>
    </xf>
    <xf numFmtId="43" fontId="15" fillId="0" borderId="16" xfId="0" applyNumberFormat="1" applyFont="1" applyFill="1" applyBorder="1" applyAlignment="1">
      <alignment/>
    </xf>
    <xf numFmtId="43" fontId="16" fillId="0" borderId="10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43" fontId="13" fillId="0" borderId="24" xfId="0" applyNumberFormat="1" applyFont="1" applyBorder="1" applyAlignment="1">
      <alignment/>
    </xf>
    <xf numFmtId="43" fontId="13" fillId="0" borderId="25" xfId="0" applyNumberFormat="1" applyFont="1" applyFill="1" applyBorder="1" applyAlignment="1">
      <alignment/>
    </xf>
    <xf numFmtId="43" fontId="11" fillId="0" borderId="25" xfId="0" applyNumberFormat="1" applyFont="1" applyFill="1" applyBorder="1" applyAlignment="1">
      <alignment/>
    </xf>
    <xf numFmtId="0" fontId="12" fillId="0" borderId="23" xfId="0" applyFont="1" applyBorder="1" applyAlignment="1">
      <alignment horizontal="left" wrapText="1"/>
    </xf>
    <xf numFmtId="43" fontId="11" fillId="0" borderId="25" xfId="0" applyNumberFormat="1" applyFont="1" applyBorder="1" applyAlignment="1">
      <alignment/>
    </xf>
    <xf numFmtId="0" fontId="50" fillId="0" borderId="37" xfId="53" applyBorder="1">
      <alignment/>
      <protection/>
    </xf>
    <xf numFmtId="43" fontId="13" fillId="0" borderId="32" xfId="0" applyNumberFormat="1" applyFont="1" applyBorder="1" applyAlignment="1">
      <alignment/>
    </xf>
    <xf numFmtId="43" fontId="15" fillId="0" borderId="16" xfId="0" applyNumberFormat="1" applyFont="1" applyBorder="1" applyAlignment="1">
      <alignment/>
    </xf>
    <xf numFmtId="0" fontId="17" fillId="0" borderId="15" xfId="53" applyFont="1" applyBorder="1" applyAlignment="1">
      <alignment horizontal="left" wrapText="1"/>
      <protection/>
    </xf>
    <xf numFmtId="43" fontId="16" fillId="0" borderId="16" xfId="0" applyNumberFormat="1" applyFont="1" applyBorder="1" applyAlignment="1">
      <alignment/>
    </xf>
    <xf numFmtId="0" fontId="50" fillId="0" borderId="38" xfId="53" applyBorder="1">
      <alignment/>
      <protection/>
    </xf>
    <xf numFmtId="0" fontId="15" fillId="0" borderId="19" xfId="0" applyFont="1" applyFill="1" applyBorder="1" applyAlignment="1">
      <alignment/>
    </xf>
    <xf numFmtId="43" fontId="15" fillId="0" borderId="20" xfId="0" applyNumberFormat="1" applyFont="1" applyFill="1" applyBorder="1" applyAlignment="1">
      <alignment/>
    </xf>
    <xf numFmtId="43" fontId="16" fillId="0" borderId="21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right" wrapText="1"/>
    </xf>
    <xf numFmtId="0" fontId="8" fillId="0" borderId="31" xfId="0" applyFont="1" applyFill="1" applyBorder="1" applyAlignment="1">
      <alignment horizontal="right" wrapText="1"/>
    </xf>
    <xf numFmtId="43" fontId="13" fillId="0" borderId="12" xfId="0" applyNumberFormat="1" applyFont="1" applyFill="1" applyBorder="1" applyAlignment="1">
      <alignment/>
    </xf>
    <xf numFmtId="43" fontId="11" fillId="0" borderId="39" xfId="0" applyNumberFormat="1" applyFont="1" applyFill="1" applyBorder="1" applyAlignment="1">
      <alignment/>
    </xf>
    <xf numFmtId="0" fontId="7" fillId="33" borderId="15" xfId="53" applyFont="1" applyFill="1" applyBorder="1" applyAlignment="1">
      <alignment horizontal="left" wrapText="1"/>
      <protection/>
    </xf>
    <xf numFmtId="43" fontId="15" fillId="33" borderId="16" xfId="0" applyNumberFormat="1" applyFont="1" applyFill="1" applyBorder="1" applyAlignment="1">
      <alignment/>
    </xf>
    <xf numFmtId="43" fontId="16" fillId="33" borderId="16" xfId="0" applyNumberFormat="1" applyFont="1" applyFill="1" applyBorder="1" applyAlignment="1">
      <alignment/>
    </xf>
    <xf numFmtId="0" fontId="14" fillId="0" borderId="19" xfId="0" applyFont="1" applyBorder="1" applyAlignment="1">
      <alignment wrapText="1"/>
    </xf>
    <xf numFmtId="43" fontId="15" fillId="0" borderId="20" xfId="0" applyNumberFormat="1" applyFont="1" applyBorder="1" applyAlignment="1">
      <alignment/>
    </xf>
    <xf numFmtId="43" fontId="16" fillId="0" borderId="21" xfId="0" applyNumberFormat="1" applyFont="1" applyBorder="1" applyAlignment="1">
      <alignment/>
    </xf>
    <xf numFmtId="43" fontId="11" fillId="0" borderId="39" xfId="0" applyNumberFormat="1" applyFont="1" applyBorder="1" applyAlignment="1">
      <alignment/>
    </xf>
    <xf numFmtId="0" fontId="10" fillId="0" borderId="23" xfId="53" applyFont="1" applyBorder="1" applyAlignment="1">
      <alignment horizontal="right" wrapText="1"/>
      <protection/>
    </xf>
    <xf numFmtId="43" fontId="15" fillId="0" borderId="24" xfId="0" applyNumberFormat="1" applyFont="1" applyBorder="1" applyAlignment="1">
      <alignment/>
    </xf>
    <xf numFmtId="43" fontId="16" fillId="0" borderId="25" xfId="0" applyNumberFormat="1" applyFont="1" applyBorder="1" applyAlignment="1">
      <alignment/>
    </xf>
    <xf numFmtId="0" fontId="50" fillId="0" borderId="40" xfId="53" applyBorder="1">
      <alignment/>
      <protection/>
    </xf>
    <xf numFmtId="0" fontId="10" fillId="0" borderId="34" xfId="53" applyFont="1" applyBorder="1" applyAlignment="1">
      <alignment horizontal="right" wrapText="1"/>
      <protection/>
    </xf>
    <xf numFmtId="43" fontId="16" fillId="0" borderId="13" xfId="0" applyNumberFormat="1" applyFont="1" applyBorder="1" applyAlignment="1">
      <alignment/>
    </xf>
    <xf numFmtId="0" fontId="2" fillId="33" borderId="41" xfId="53" applyFont="1" applyFill="1" applyBorder="1" applyAlignment="1">
      <alignment/>
      <protection/>
    </xf>
    <xf numFmtId="0" fontId="7" fillId="33" borderId="42" xfId="53" applyFont="1" applyFill="1" applyBorder="1" applyAlignment="1">
      <alignment/>
      <protection/>
    </xf>
    <xf numFmtId="0" fontId="2" fillId="33" borderId="42" xfId="53" applyFont="1" applyFill="1" applyBorder="1" applyAlignment="1">
      <alignment/>
      <protection/>
    </xf>
    <xf numFmtId="43" fontId="2" fillId="33" borderId="43" xfId="53" applyNumberFormat="1" applyFont="1" applyFill="1" applyBorder="1" applyAlignment="1">
      <alignment/>
      <protection/>
    </xf>
    <xf numFmtId="0" fontId="2" fillId="0" borderId="18" xfId="53" applyFont="1" applyBorder="1" applyAlignment="1">
      <alignment horizontal="center"/>
      <protection/>
    </xf>
    <xf numFmtId="0" fontId="3" fillId="0" borderId="44" xfId="53" applyFont="1" applyBorder="1" applyAlignment="1">
      <alignment wrapText="1"/>
      <protection/>
    </xf>
    <xf numFmtId="43" fontId="6" fillId="0" borderId="45" xfId="53" applyNumberFormat="1" applyFont="1" applyBorder="1">
      <alignment/>
      <protection/>
    </xf>
    <xf numFmtId="43" fontId="7" fillId="0" borderId="10" xfId="53" applyNumberFormat="1" applyFont="1" applyBorder="1">
      <alignment/>
      <protection/>
    </xf>
    <xf numFmtId="0" fontId="2" fillId="0" borderId="30" xfId="53" applyFont="1" applyBorder="1" applyAlignment="1">
      <alignment horizontal="center"/>
      <protection/>
    </xf>
    <xf numFmtId="0" fontId="8" fillId="0" borderId="26" xfId="0" applyFont="1" applyBorder="1" applyAlignment="1">
      <alignment horizontal="right" wrapText="1"/>
    </xf>
    <xf numFmtId="0" fontId="8" fillId="0" borderId="46" xfId="0" applyFont="1" applyBorder="1" applyAlignment="1">
      <alignment horizontal="right" wrapText="1"/>
    </xf>
    <xf numFmtId="0" fontId="3" fillId="0" borderId="47" xfId="53" applyFont="1" applyBorder="1" applyAlignment="1">
      <alignment wrapText="1"/>
      <protection/>
    </xf>
    <xf numFmtId="43" fontId="6" fillId="0" borderId="20" xfId="53" applyNumberFormat="1" applyFont="1" applyFill="1" applyBorder="1">
      <alignment/>
      <protection/>
    </xf>
    <xf numFmtId="43" fontId="6" fillId="0" borderId="21" xfId="53" applyNumberFormat="1" applyFont="1" applyFill="1" applyBorder="1">
      <alignment/>
      <protection/>
    </xf>
    <xf numFmtId="0" fontId="2" fillId="0" borderId="22" xfId="53" applyFont="1" applyBorder="1" applyAlignment="1">
      <alignment horizontal="center"/>
      <protection/>
    </xf>
    <xf numFmtId="0" fontId="8" fillId="0" borderId="48" xfId="0" applyFont="1" applyBorder="1" applyAlignment="1">
      <alignment horizontal="right" wrapText="1"/>
    </xf>
    <xf numFmtId="0" fontId="2" fillId="0" borderId="40" xfId="53" applyFont="1" applyBorder="1" applyAlignment="1">
      <alignment horizontal="center"/>
      <protection/>
    </xf>
    <xf numFmtId="0" fontId="8" fillId="0" borderId="49" xfId="0" applyFont="1" applyBorder="1" applyAlignment="1">
      <alignment horizontal="right" wrapText="1"/>
    </xf>
    <xf numFmtId="43" fontId="11" fillId="0" borderId="13" xfId="0" applyNumberFormat="1" applyFont="1" applyFill="1" applyBorder="1" applyAlignment="1">
      <alignment/>
    </xf>
    <xf numFmtId="0" fontId="3" fillId="0" borderId="38" xfId="53" applyFont="1" applyBorder="1">
      <alignment/>
      <protection/>
    </xf>
    <xf numFmtId="43" fontId="6" fillId="0" borderId="50" xfId="53" applyNumberFormat="1" applyFont="1" applyFill="1" applyBorder="1">
      <alignment/>
      <protection/>
    </xf>
    <xf numFmtId="43" fontId="6" fillId="0" borderId="29" xfId="53" applyNumberFormat="1" applyFont="1" applyFill="1" applyBorder="1" applyAlignment="1">
      <alignment horizontal="center"/>
      <protection/>
    </xf>
    <xf numFmtId="0" fontId="3" fillId="0" borderId="14" xfId="53" applyFont="1" applyBorder="1">
      <alignment/>
      <protection/>
    </xf>
    <xf numFmtId="0" fontId="3" fillId="0" borderId="51" xfId="53" applyFont="1" applyBorder="1">
      <alignment/>
      <protection/>
    </xf>
    <xf numFmtId="43" fontId="9" fillId="0" borderId="51" xfId="53" applyNumberFormat="1" applyFont="1" applyFill="1" applyBorder="1">
      <alignment/>
      <protection/>
    </xf>
    <xf numFmtId="43" fontId="9" fillId="0" borderId="16" xfId="53" applyNumberFormat="1" applyFont="1" applyFill="1" applyBorder="1">
      <alignment/>
      <protection/>
    </xf>
    <xf numFmtId="172" fontId="0" fillId="0" borderId="0" xfId="0" applyNumberFormat="1" applyAlignment="1">
      <alignment/>
    </xf>
    <xf numFmtId="43" fontId="4" fillId="0" borderId="20" xfId="53" applyNumberFormat="1" applyFont="1" applyFill="1" applyBorder="1">
      <alignment/>
      <protection/>
    </xf>
    <xf numFmtId="43" fontId="4" fillId="0" borderId="21" xfId="53" applyNumberFormat="1" applyFont="1" applyFill="1" applyBorder="1">
      <alignment/>
      <protection/>
    </xf>
    <xf numFmtId="0" fontId="6" fillId="0" borderId="0" xfId="53" applyFont="1" applyAlignment="1">
      <alignment horizontal="right"/>
      <protection/>
    </xf>
    <xf numFmtId="43" fontId="6" fillId="0" borderId="37" xfId="53" applyNumberFormat="1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52" xfId="53" applyFont="1" applyFill="1" applyBorder="1" applyAlignment="1">
      <alignment horizontal="left"/>
      <protection/>
    </xf>
    <xf numFmtId="0" fontId="6" fillId="0" borderId="53" xfId="53" applyFont="1" applyFill="1" applyBorder="1" applyAlignment="1">
      <alignment horizontal="left"/>
      <protection/>
    </xf>
    <xf numFmtId="0" fontId="6" fillId="0" borderId="54" xfId="53" applyFont="1" applyFill="1" applyBorder="1" applyAlignment="1">
      <alignment horizontal="left"/>
      <protection/>
    </xf>
    <xf numFmtId="0" fontId="6" fillId="0" borderId="17" xfId="53" applyFont="1" applyFill="1" applyBorder="1" applyAlignment="1">
      <alignment horizontal="left"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 applyAlignment="1">
      <alignment horizontal="center" wrapText="1"/>
      <protection/>
    </xf>
    <xf numFmtId="0" fontId="4" fillId="0" borderId="20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55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horizontal="center" vertical="center"/>
      <protection/>
    </xf>
    <xf numFmtId="0" fontId="12" fillId="0" borderId="31" xfId="0" applyFont="1" applyFill="1" applyBorder="1" applyAlignment="1">
      <alignment vertical="center" wrapText="1"/>
    </xf>
    <xf numFmtId="43" fontId="11" fillId="0" borderId="32" xfId="0" applyNumberFormat="1" applyFont="1" applyFill="1" applyBorder="1" applyAlignment="1">
      <alignment horizontal="center"/>
    </xf>
    <xf numFmtId="0" fontId="5" fillId="0" borderId="0" xfId="53" applyFont="1" applyFill="1" applyAlignment="1">
      <alignment horizontal="right"/>
      <protection/>
    </xf>
    <xf numFmtId="43" fontId="0" fillId="0" borderId="0" xfId="0" applyNumberFormat="1" applyAlignment="1">
      <alignment/>
    </xf>
  </cellXfs>
  <cellStyles count="52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6;&#1085;&#1076;%20&#1045;.&#1043;\&#1060;&#1086;&#1085;&#1076;%20&#1085;&#1072;&#1089;&#1083;&#1077;&#1076;&#1080;&#1103;%20&#1045;%20&#1043;&#1072;&#1081;&#1076;&#1072;&#1088;&#1072;_2014\0.ARM_Audit\ARM-2014_&#1079;&#1072;&#1074;&#1077;&#1088;&#1096;&#1077;&#1085;&#1080;&#1077;%20&#1060;&#1053;&#1045;&#1043;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&#1058;&#1077;&#1082;&#1091;&#1097;&#1080;&#1077;%20&#1087;&#1088;&#1086;&#1074;&#1077;&#1088;&#1082;&#1080;\&#1060;&#1086;&#1085;&#1076;%20&#1045;.&#1043;\&#1060;&#1086;&#1085;&#1076;%20&#1085;&#1072;&#1089;&#1083;&#1077;&#1076;&#1080;&#1103;%20&#1045;&#1075;&#1086;&#1088;&#1072;%20&#1043;&#1072;&#1081;&#1076;&#1072;&#1088;&#1072;%202012\&#1060;&#1086;&#1085;&#1076;%20&#1045;%20&#1043;&#1072;&#1081;&#1076;&#1072;&#1088;&#1072;%202%20&#1101;%202012\1.&#1055;&#1088;&#1086;&#1075;&#1088;&#1072;&#1084;&#1084;&#1099;%20&#1072;&#1091;&#1076;&#1080;&#1090;&#1072;\&#1045;%20&#1040;&#1091;&#1076;&#1080;&#1090;%20&#1062;&#1050;%20&#1056;&#1044;\&#1056;&#1077;&#1075;&#1080;&#1089;&#1090;&#1088;&#1099;%20&#1045;%20&#1062;&#1050;\&#1086;&#1090;%20&#1044;&#1059;%20&#1054;&#1090;&#1082;&#1088;&#1099;&#1090;&#1080;&#1077;%20&#1087;&#1086;%20&#1062;&#1041;\&#1055;&#1086;&#1088;&#1090;&#1092;&#1077;&#1083;&#1100;%20&#1089;%20&#1075;&#1088;&#1091;&#1087;&#1087;&#1080;&#1088;&#1086;&#1074;&#1082;&#1086;&#1081;%20&#1087;&#1086;%20&#1074;&#1080;&#1076;&#1072;&#108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86;&#1085;&#1076;%20&#1045;.&#1043;\&#1060;&#1086;&#1085;&#1076;%20&#1085;&#1072;&#1089;&#1083;&#1077;&#1076;&#1080;&#1103;%20&#1045;%20&#1043;&#1072;&#1081;&#1076;&#1072;&#1088;&#1072;_2014\2.%20&#1054;&#1090;&#1074;&#1077;&#1090;&#1085;&#1099;&#1077;%20&#1076;&#1077;&#1081;&#1089;&#1090;&#1074;&#1080;&#1103;\&#1055;&#1088;&#1086;&#1094;&#1077;&#1076;&#1091;&#1088;&#1099;%20&#1087;&#1086;%20&#1089;&#1091;&#1097;&#1077;&#1089;&#1090;&#1074;&#1091;\1.&#1055;&#1088;&#1086;&#1075;&#1088;&#1072;&#1084;&#1084;&#1099;%20&#1072;&#1091;&#1076;&#1080;&#1090;&#1072;\&#1060;&#1080;&#1085;%20&#1074;&#1083;&#1086;&#1078;&#1077;&#1085;&#1080;&#1103;\&#1055;&#1086;&#1088;&#1090;&#1092;&#1077;&#1083;&#1100;%20&#1087;&#1086;%20&#1089;&#1088;&#1086;&#1082;&#1072;&#1084;%20&#1087;&#1086;&#1075;&#1072;&#1096;&#1077;&#1085;&#1080;&#1103;%20&#1040;&#1083;&#1100;&#1092;&#1072;-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.&#1058;&#1077;&#1082;&#1091;&#1097;&#1080;&#1077;%20&#1087;&#1088;&#1086;&#1074;&#1077;&#1088;&#1082;&#1080;\&#1060;&#1086;&#1085;&#1076;%20&#1045;.&#1043;\&#1060;&#1086;&#1085;&#1076;%20&#1085;&#1072;&#1089;&#1083;&#1077;&#1076;&#1080;&#1103;%20&#1045;&#1075;&#1086;&#1088;&#1072;%20&#1043;&#1072;&#1081;&#1076;&#1072;&#1088;&#1072;%202012\&#1060;&#1086;&#1085;&#1076;%20&#1045;%20&#1043;&#1072;&#1081;&#1076;&#1072;&#1088;&#1072;%202%20&#1101;%202012\1.&#1055;&#1088;&#1086;&#1075;&#1088;&#1072;&#1084;&#1084;&#1099;%20&#1072;&#1091;&#1076;&#1080;&#1090;&#1072;\&#1045;%20&#1040;&#1091;&#1076;&#1080;&#1090;%20&#1062;&#1050;%20&#1056;&#1044;\&#1056;&#1077;&#1075;&#1080;&#1089;&#1090;&#1088;&#1099;%20&#1045;%20&#1062;&#1050;\&#1044;&#1086;&#1083;&#1075;&#1086;&#1089;&#1088;&#1086;&#1095;&#1085;&#1099;&#1077;_&#1060;&#1042;_3112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.&#1058;&#1077;&#1082;&#1091;&#1097;&#1080;&#1077;%20&#1087;&#1088;&#1086;&#1074;&#1077;&#1088;&#1082;&#1080;\&#1060;&#1086;&#1085;&#1076;%20&#1045;.&#1043;\&#1060;&#1086;&#1085;&#1076;%20&#1085;&#1072;&#1089;&#1083;&#1077;&#1076;&#1080;&#1103;%20&#1045;&#1075;&#1086;&#1088;&#1072;%20&#1043;&#1072;&#1081;&#1076;&#1072;&#1088;&#1072;%202012\&#1060;&#1086;&#1085;&#1076;%20&#1045;%20&#1043;&#1072;&#1081;&#1076;&#1072;&#1088;&#1072;%202%20&#1101;%202012\1.&#1055;&#1088;&#1086;&#1075;&#1088;&#1072;&#1084;&#1084;&#1099;%20&#1072;&#1091;&#1076;&#1080;&#1090;&#1072;\&#1045;%20&#1040;&#1091;&#1076;&#1080;&#1090;%20&#1062;&#1050;%20&#1056;&#1044;\ARM-2012_&#1060;&#1045;&#1043;%20-%20&#1088;&#1077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лужебный"/>
      <sheetName val="KeyData"/>
      <sheetName val="Ф1"/>
      <sheetName val="Ф2"/>
      <sheetName val="Ф3"/>
      <sheetName val="Ф4"/>
      <sheetName val="Ф6"/>
      <sheetName val="RS.2"/>
      <sheetName val="ОСВ"/>
      <sheetName val="РегистрыБУ1"/>
      <sheetName val="РегистрыБУ2"/>
      <sheetName val="RS.2 (п)"/>
      <sheetName val="RS.2 (пп)"/>
      <sheetName val="RS.2 (ОДДС)"/>
      <sheetName val="RS.2 (ОДДС)п"/>
      <sheetName val="RS.3"/>
      <sheetName val="RS.4-1"/>
      <sheetName val="RS.4-2"/>
      <sheetName val="RS.5"/>
      <sheetName val="A-2.0"/>
      <sheetName val="А-2.1_1"/>
      <sheetName val="A-2.2"/>
      <sheetName val="ОСВ_СПОД"/>
      <sheetName val="А-2.4"/>
      <sheetName val="А-2.4 (п)"/>
      <sheetName val="А-2.4_1"/>
      <sheetName val="A-2.5"/>
      <sheetName val="A-2.6-1"/>
      <sheetName val="А-2.6-2"/>
      <sheetName val="А-2.7"/>
      <sheetName val="А-2.9"/>
      <sheetName val="Ф5-НМА"/>
      <sheetName val="Ф5-ОС"/>
      <sheetName val="Ф5-НКВ"/>
      <sheetName val="Ф5-ФВ"/>
      <sheetName val="Ф5-Запасы"/>
      <sheetName val="Ф5-ДЗ"/>
      <sheetName val="Ф5-КЗ"/>
      <sheetName val="Ф5-ЗнП"/>
      <sheetName val="Ф5-Резервы"/>
      <sheetName val="Ф5-Обеспечения"/>
      <sheetName val="Ф5-Госпомощь"/>
      <sheetName val="Раскрытия-Обеспечения"/>
      <sheetName val="Раскрытия-Госпомощь"/>
      <sheetName val="Ф5-Обеспечения-БУ"/>
      <sheetName val="Ф5-Госпомощь-БУ"/>
    </sheetNames>
    <sheetDataSet>
      <sheetData sheetId="0">
        <row r="2">
          <cell r="G2" t="str">
            <v>Салмина Е.А.</v>
          </cell>
        </row>
        <row r="3">
          <cell r="G3" t="str">
            <v>Гуляева А.В.</v>
          </cell>
        </row>
        <row r="4">
          <cell r="G4" t="str">
            <v>Вершинина А.Г.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Вложения"/>
      <sheetName val="data"/>
    </sheetNames>
    <sheetDataSet>
      <sheetData sheetId="1">
        <row r="20">
          <cell r="A20">
            <v>5</v>
          </cell>
          <cell r="B20" t="str">
            <v>корпоративные облигации</v>
          </cell>
          <cell r="C20" t="e">
            <v>#REF!</v>
          </cell>
          <cell r="D20" t="e">
            <v>#REF!</v>
          </cell>
        </row>
        <row r="21">
          <cell r="A21">
            <v>10</v>
          </cell>
          <cell r="B21" t="str">
            <v>депозиты</v>
          </cell>
          <cell r="C21" t="e">
            <v>#REF!</v>
          </cell>
          <cell r="D21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нее 3 месяцев"/>
      <sheetName val="Более 3-х месяцев"/>
      <sheetName val="От 1 до 3 лет"/>
      <sheetName val="Свыше 3 лет"/>
      <sheetName val="Дополнительно - свыше 1 года"/>
      <sheetName val="data"/>
    </sheetNames>
    <sheetDataSet>
      <sheetData sheetId="5">
        <row r="34">
          <cell r="B34">
            <v>1</v>
          </cell>
        </row>
        <row r="36">
          <cell r="B36" t="str">
            <v>Краткосрочные финансовые вложения в ценные бумаги со сроком размещения менее 3 месяцев</v>
          </cell>
        </row>
        <row r="37">
          <cell r="B37" t="str">
            <v>Краткосрочные финансовые вложения в ценные бумаги со сроком размещения от 3 до 12 месяцев</v>
          </cell>
        </row>
        <row r="38">
          <cell r="B38" t="str">
            <v>Долгосрочные финансовые вложения в ценные бумаги со сроком размещения от 1 до 3 лет</v>
          </cell>
        </row>
        <row r="39">
          <cell r="B39" t="str">
            <v>Долгосрочные финансовые вложения в ценные бумаги со сроком размещения свыше 3 лет</v>
          </cell>
        </row>
        <row r="40">
          <cell r="B40" t="str">
            <v>Долгосрочные финансовые вложения в ценные бумаги со сроком размещения свыше 1 года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"/>
      <sheetName val="data"/>
    </sheetNames>
    <sheetDataSet>
      <sheetData sheetId="1">
        <row r="4">
          <cell r="D4">
            <v>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лужебный"/>
      <sheetName val="KeyData"/>
      <sheetName val="Ф1"/>
      <sheetName val="Ф2"/>
      <sheetName val="Ф3"/>
      <sheetName val="Ф4"/>
      <sheetName val="Ф6"/>
      <sheetName val="регистры для ф6"/>
      <sheetName val="регистры ф6 2011"/>
      <sheetName val="B-3.9"/>
      <sheetName val="B-3.10"/>
      <sheetName val="B-3.11"/>
      <sheetName val="RS.2"/>
      <sheetName val="ОСВ 2012"/>
      <sheetName val="RS.2 (п)"/>
      <sheetName val="RS.2 (пп)"/>
      <sheetName val="RS.2 (ОДДС)"/>
      <sheetName val="RS.2 (ОДДС)п"/>
      <sheetName val="RS.3"/>
      <sheetName val="RS.4-1"/>
      <sheetName val="RS.4-2"/>
      <sheetName val="RS.5"/>
      <sheetName val="A"/>
      <sheetName val="A-2.2"/>
      <sheetName val="А-2.4"/>
      <sheetName val="A-2.5"/>
      <sheetName val="A-2.6-1"/>
      <sheetName val="А-2.6-2"/>
      <sheetName val="А-2.7"/>
      <sheetName val="Ф5-НМА"/>
      <sheetName val="Ф5-ОС"/>
      <sheetName val="Ф5-НКВ"/>
      <sheetName val="Ф5-ФВ"/>
      <sheetName val="Ф5-Запасы"/>
      <sheetName val="Ф5-ДЗ"/>
      <sheetName val="Ф5-КЗ"/>
      <sheetName val="Ф5-ЗнП"/>
      <sheetName val="Ф5-Резервы"/>
      <sheetName val="Ф5-Обеспечения"/>
      <sheetName val="Ф5-Госпомощь"/>
    </sheetNames>
    <sheetDataSet>
      <sheetData sheetId="0">
        <row r="2">
          <cell r="A2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4"/>
  <sheetViews>
    <sheetView tabSelected="1" zoomScale="70" zoomScaleNormal="70" zoomScalePageLayoutView="0" workbookViewId="0" topLeftCell="A94">
      <selection activeCell="J124" sqref="J124"/>
    </sheetView>
  </sheetViews>
  <sheetFormatPr defaultColWidth="9.00390625" defaultRowHeight="12.75"/>
  <cols>
    <col min="1" max="1" width="17.125" style="0" customWidth="1"/>
    <col min="2" max="2" width="111.375" style="0" customWidth="1"/>
    <col min="3" max="3" width="35.625" style="0" customWidth="1"/>
    <col min="4" max="4" width="31.25390625" style="0" customWidth="1"/>
  </cols>
  <sheetData>
    <row r="1" spans="1:4" ht="15">
      <c r="A1" s="1"/>
      <c r="B1" s="1"/>
      <c r="C1" s="2"/>
      <c r="D1" s="3"/>
    </row>
    <row r="2" spans="1:4" ht="15">
      <c r="A2" s="1"/>
      <c r="B2" s="1" t="s">
        <v>0</v>
      </c>
      <c r="C2" s="2"/>
      <c r="D2" s="3"/>
    </row>
    <row r="3" spans="1:4" ht="18">
      <c r="A3" s="1"/>
      <c r="B3" s="1"/>
      <c r="C3" s="4"/>
      <c r="D3" s="5" t="s">
        <v>1</v>
      </c>
    </row>
    <row r="4" spans="1:4" ht="18">
      <c r="A4" s="1"/>
      <c r="B4" s="1"/>
      <c r="C4" s="142" t="s">
        <v>90</v>
      </c>
      <c r="D4" s="142"/>
    </row>
    <row r="5" spans="1:4" ht="18">
      <c r="A5" s="2"/>
      <c r="B5" s="2"/>
      <c r="C5" s="151" t="s">
        <v>91</v>
      </c>
      <c r="D5" s="151"/>
    </row>
    <row r="6" spans="1:4" ht="32.25" customHeight="1">
      <c r="A6" s="143"/>
      <c r="B6" s="143"/>
      <c r="C6" s="143"/>
      <c r="D6" s="143"/>
    </row>
    <row r="7" spans="1:4" ht="32.25" customHeight="1">
      <c r="A7" s="135"/>
      <c r="B7" s="135"/>
      <c r="C7" s="135"/>
      <c r="D7" s="135"/>
    </row>
    <row r="8" spans="1:4" ht="18">
      <c r="A8" s="144" t="s">
        <v>86</v>
      </c>
      <c r="B8" s="144"/>
      <c r="C8" s="144"/>
      <c r="D8" s="144"/>
    </row>
    <row r="9" spans="1:4" ht="15">
      <c r="A9" s="2"/>
      <c r="B9" s="2"/>
      <c r="C9" s="2"/>
      <c r="D9" s="3"/>
    </row>
    <row r="10" spans="1:4" ht="15.75" thickBot="1">
      <c r="A10" s="2"/>
      <c r="B10" s="2"/>
      <c r="C10" s="2"/>
      <c r="D10" s="3"/>
    </row>
    <row r="11" spans="1:4" ht="18">
      <c r="A11" s="145" t="s">
        <v>2</v>
      </c>
      <c r="B11" s="147" t="s">
        <v>3</v>
      </c>
      <c r="C11" s="6" t="s">
        <v>4</v>
      </c>
      <c r="D11" s="7" t="s">
        <v>5</v>
      </c>
    </row>
    <row r="12" spans="1:4" ht="18.75" thickBot="1">
      <c r="A12" s="146"/>
      <c r="B12" s="148"/>
      <c r="C12" s="8" t="s">
        <v>6</v>
      </c>
      <c r="D12" s="9" t="s">
        <v>6</v>
      </c>
    </row>
    <row r="13" spans="1:4" ht="15.75" thickBot="1">
      <c r="A13" s="10">
        <v>1</v>
      </c>
      <c r="B13" s="11">
        <v>2</v>
      </c>
      <c r="C13" s="12">
        <v>3</v>
      </c>
      <c r="D13" s="13">
        <v>4</v>
      </c>
    </row>
    <row r="14" spans="1:4" ht="30.75">
      <c r="A14" s="14"/>
      <c r="B14" s="15" t="s">
        <v>7</v>
      </c>
      <c r="C14" s="16">
        <f>C15+C16</f>
        <v>329495368.9</v>
      </c>
      <c r="D14" s="17">
        <f>D15+D16</f>
        <v>329495368.9</v>
      </c>
    </row>
    <row r="15" spans="1:4" ht="18">
      <c r="A15" s="18"/>
      <c r="B15" s="19" t="s">
        <v>8</v>
      </c>
      <c r="C15" s="21">
        <v>178713643.9</v>
      </c>
      <c r="D15" s="21">
        <v>178713643.9</v>
      </c>
    </row>
    <row r="16" spans="1:4" ht="18">
      <c r="A16" s="18"/>
      <c r="B16" s="19" t="s">
        <v>9</v>
      </c>
      <c r="C16" s="21">
        <v>150781725</v>
      </c>
      <c r="D16" s="21">
        <v>150781725</v>
      </c>
    </row>
    <row r="17" spans="1:4" ht="30.75">
      <c r="A17" s="18"/>
      <c r="B17" s="22" t="s">
        <v>10</v>
      </c>
      <c r="C17" s="23">
        <f>C18+C19+C20</f>
        <v>57000000</v>
      </c>
      <c r="D17" s="24">
        <f>D18+D19+D20</f>
        <v>62189420.10999999</v>
      </c>
    </row>
    <row r="18" spans="1:4" ht="18">
      <c r="A18" s="18"/>
      <c r="B18" s="19" t="s">
        <v>8</v>
      </c>
      <c r="C18" s="20">
        <v>25000000</v>
      </c>
      <c r="D18" s="77">
        <v>25734194.38</v>
      </c>
    </row>
    <row r="19" spans="1:4" ht="18">
      <c r="A19" s="18"/>
      <c r="B19" s="19" t="s">
        <v>9</v>
      </c>
      <c r="C19" s="20">
        <v>22000000</v>
      </c>
      <c r="D19" s="40">
        <v>24289743.33</v>
      </c>
    </row>
    <row r="20" spans="1:4" ht="18">
      <c r="A20" s="18"/>
      <c r="B20" s="25" t="s">
        <v>11</v>
      </c>
      <c r="C20" s="20">
        <v>10000000</v>
      </c>
      <c r="D20" s="127">
        <v>12165482.4</v>
      </c>
    </row>
    <row r="21" spans="1:4" ht="18">
      <c r="A21" s="18"/>
      <c r="B21" s="25" t="s">
        <v>12</v>
      </c>
      <c r="C21" s="20"/>
      <c r="D21" s="21"/>
    </row>
    <row r="22" spans="1:4" ht="31.5" thickBot="1">
      <c r="A22" s="18"/>
      <c r="B22" s="22" t="s">
        <v>13</v>
      </c>
      <c r="C22" s="23"/>
      <c r="D22" s="21"/>
    </row>
    <row r="23" spans="1:4" ht="18.75" thickBot="1">
      <c r="A23" s="51"/>
      <c r="B23" s="52" t="s">
        <v>14</v>
      </c>
      <c r="C23" s="53">
        <f>C14+C17</f>
        <v>386495368.9</v>
      </c>
      <c r="D23" s="54">
        <f>D14+D17-631273</f>
        <v>391053516.01</v>
      </c>
    </row>
    <row r="24" spans="1:4" ht="18.75" thickBot="1">
      <c r="A24" s="136"/>
      <c r="B24" s="137"/>
      <c r="C24" s="137"/>
      <c r="D24" s="138"/>
    </row>
    <row r="25" spans="1:4" ht="18">
      <c r="A25" s="26">
        <v>1</v>
      </c>
      <c r="B25" s="27" t="s">
        <v>15</v>
      </c>
      <c r="C25" s="28">
        <f>C26</f>
        <v>40000000</v>
      </c>
      <c r="D25" s="29">
        <f>D26</f>
        <v>28888000</v>
      </c>
    </row>
    <row r="26" spans="1:4" ht="18">
      <c r="A26" s="30"/>
      <c r="B26" s="31" t="s">
        <v>16</v>
      </c>
      <c r="C26" s="32">
        <v>40000000</v>
      </c>
      <c r="D26" s="33">
        <v>28888000</v>
      </c>
    </row>
    <row r="27" spans="1:4" ht="18">
      <c r="A27" s="30"/>
      <c r="B27" s="31" t="s">
        <v>17</v>
      </c>
      <c r="C27" s="32">
        <v>0</v>
      </c>
      <c r="D27" s="33"/>
    </row>
    <row r="28" spans="1:4" ht="18">
      <c r="A28" s="30">
        <v>2</v>
      </c>
      <c r="B28" s="34" t="s">
        <v>18</v>
      </c>
      <c r="C28" s="32"/>
      <c r="D28" s="33"/>
    </row>
    <row r="29" spans="1:4" ht="18">
      <c r="A29" s="35">
        <v>3</v>
      </c>
      <c r="B29" s="34" t="s">
        <v>19</v>
      </c>
      <c r="C29" s="36"/>
      <c r="D29" s="37"/>
    </row>
    <row r="30" spans="1:4" ht="18">
      <c r="A30" s="35">
        <v>4</v>
      </c>
      <c r="B30" s="34" t="s">
        <v>20</v>
      </c>
      <c r="C30" s="36"/>
      <c r="D30" s="38"/>
    </row>
    <row r="31" spans="1:4" ht="18">
      <c r="A31" s="35">
        <v>5</v>
      </c>
      <c r="B31" s="34" t="s">
        <v>21</v>
      </c>
      <c r="C31" s="36"/>
      <c r="D31" s="37">
        <f>D32+D33</f>
        <v>0</v>
      </c>
    </row>
    <row r="32" spans="1:4" ht="18">
      <c r="A32" s="35"/>
      <c r="B32" s="19" t="s">
        <v>8</v>
      </c>
      <c r="C32" s="39"/>
      <c r="D32" s="40"/>
    </row>
    <row r="33" spans="1:4" ht="18">
      <c r="A33" s="35"/>
      <c r="B33" s="19" t="s">
        <v>9</v>
      </c>
      <c r="C33" s="39"/>
      <c r="D33" s="40"/>
    </row>
    <row r="34" spans="1:4" ht="30.75">
      <c r="A34" s="41">
        <v>6</v>
      </c>
      <c r="B34" s="42" t="s">
        <v>22</v>
      </c>
      <c r="C34" s="43">
        <f>C35+C36</f>
        <v>47000000</v>
      </c>
      <c r="D34" s="44">
        <f>D35+D36</f>
        <v>23300979.049999997</v>
      </c>
    </row>
    <row r="35" spans="1:4" ht="18">
      <c r="A35" s="35"/>
      <c r="B35" s="19" t="s">
        <v>8</v>
      </c>
      <c r="C35" s="38">
        <v>25000000</v>
      </c>
      <c r="D35" s="38">
        <v>14835548.53</v>
      </c>
    </row>
    <row r="36" spans="1:4" ht="18">
      <c r="A36" s="35"/>
      <c r="B36" s="45" t="s">
        <v>9</v>
      </c>
      <c r="C36" s="46">
        <v>22000000</v>
      </c>
      <c r="D36" s="46">
        <v>8465430.52</v>
      </c>
    </row>
    <row r="37" spans="1:4" ht="18.75" thickBot="1">
      <c r="A37" s="47">
        <v>7</v>
      </c>
      <c r="B37" s="48" t="s">
        <v>23</v>
      </c>
      <c r="C37" s="49">
        <v>0</v>
      </c>
      <c r="D37" s="50">
        <v>6685.87</v>
      </c>
    </row>
    <row r="38" spans="1:4" ht="18.75" thickBot="1">
      <c r="A38" s="51"/>
      <c r="B38" s="52" t="s">
        <v>24</v>
      </c>
      <c r="C38" s="53">
        <f>C25+C31+C29+C34+C30</f>
        <v>87000000</v>
      </c>
      <c r="D38" s="54">
        <f>D25+D29+D30+D31+D34+D37</f>
        <v>52195664.919999994</v>
      </c>
    </row>
    <row r="39" spans="1:4" ht="18.75" thickBot="1">
      <c r="A39" s="139" t="s">
        <v>25</v>
      </c>
      <c r="B39" s="140"/>
      <c r="C39" s="140"/>
      <c r="D39" s="141"/>
    </row>
    <row r="40" spans="1:4" ht="30.75">
      <c r="A40" s="26"/>
      <c r="B40" s="55" t="s">
        <v>26</v>
      </c>
      <c r="C40" s="56"/>
      <c r="D40" s="57"/>
    </row>
    <row r="41" spans="1:4" ht="18">
      <c r="A41" s="58">
        <v>1</v>
      </c>
      <c r="B41" s="59" t="s">
        <v>27</v>
      </c>
      <c r="C41" s="60">
        <f>C42</f>
        <v>10000000</v>
      </c>
      <c r="D41" s="61">
        <f>D42</f>
        <v>9237416.22</v>
      </c>
    </row>
    <row r="42" spans="1:4" ht="18">
      <c r="A42" s="58"/>
      <c r="B42" s="62" t="s">
        <v>28</v>
      </c>
      <c r="C42" s="63">
        <v>10000000</v>
      </c>
      <c r="D42" s="64">
        <f>823695.65+8413720.57</f>
        <v>9237416.22</v>
      </c>
    </row>
    <row r="43" spans="1:4" ht="18">
      <c r="A43" s="58">
        <v>2</v>
      </c>
      <c r="B43" s="59" t="s">
        <v>29</v>
      </c>
      <c r="C43" s="60">
        <f>C44</f>
        <v>100000</v>
      </c>
      <c r="D43" s="61">
        <f>D44</f>
        <v>0</v>
      </c>
    </row>
    <row r="44" spans="1:4" ht="18">
      <c r="A44" s="58"/>
      <c r="B44" s="62" t="s">
        <v>99</v>
      </c>
      <c r="C44" s="63">
        <v>100000</v>
      </c>
      <c r="D44" s="64">
        <v>0</v>
      </c>
    </row>
    <row r="45" spans="1:4" ht="30">
      <c r="A45" s="58">
        <v>3</v>
      </c>
      <c r="B45" s="65" t="s">
        <v>30</v>
      </c>
      <c r="C45" s="60">
        <f>C46+C47</f>
        <v>10050000</v>
      </c>
      <c r="D45" s="66">
        <f>D46+D47</f>
        <v>9932346.22</v>
      </c>
    </row>
    <row r="46" spans="1:4" ht="18">
      <c r="A46" s="58"/>
      <c r="B46" s="67" t="s">
        <v>28</v>
      </c>
      <c r="C46" s="63">
        <v>10000000</v>
      </c>
      <c r="D46" s="64">
        <f>823695.65+9108650.57</f>
        <v>9932346.22</v>
      </c>
    </row>
    <row r="47" spans="1:4" ht="18">
      <c r="A47" s="58"/>
      <c r="B47" s="67" t="s">
        <v>31</v>
      </c>
      <c r="C47" s="63">
        <v>50000</v>
      </c>
      <c r="D47" s="64">
        <v>0</v>
      </c>
    </row>
    <row r="48" spans="1:4" ht="18">
      <c r="A48" s="58">
        <v>4</v>
      </c>
      <c r="B48" s="65" t="s">
        <v>32</v>
      </c>
      <c r="C48" s="60">
        <f>SUM(C49:C59)</f>
        <v>32500000</v>
      </c>
      <c r="D48" s="66">
        <f>SUM(D49:D59)</f>
        <v>28610858.700000003</v>
      </c>
    </row>
    <row r="49" spans="1:4" ht="18">
      <c r="A49" s="58"/>
      <c r="B49" s="67" t="s">
        <v>33</v>
      </c>
      <c r="C49" s="63">
        <v>500000</v>
      </c>
      <c r="D49" s="40">
        <v>475812.3</v>
      </c>
    </row>
    <row r="50" spans="1:4" ht="18">
      <c r="A50" s="58"/>
      <c r="B50" s="67" t="s">
        <v>85</v>
      </c>
      <c r="C50" s="63">
        <v>500000</v>
      </c>
      <c r="D50" s="40">
        <v>485346.14</v>
      </c>
    </row>
    <row r="51" spans="1:4" ht="18">
      <c r="A51" s="58"/>
      <c r="B51" s="67" t="s">
        <v>87</v>
      </c>
      <c r="C51" s="63">
        <v>500000</v>
      </c>
      <c r="D51" s="40">
        <v>324690</v>
      </c>
    </row>
    <row r="52" spans="1:4" ht="18">
      <c r="A52" s="58"/>
      <c r="B52" s="67" t="s">
        <v>88</v>
      </c>
      <c r="C52" s="63">
        <v>500000</v>
      </c>
      <c r="D52" s="40">
        <v>240335.86</v>
      </c>
    </row>
    <row r="53" spans="1:4" ht="18">
      <c r="A53" s="58"/>
      <c r="B53" s="67" t="s">
        <v>80</v>
      </c>
      <c r="C53" s="63">
        <v>2000000</v>
      </c>
      <c r="D53" s="64">
        <v>1712303.9</v>
      </c>
    </row>
    <row r="54" spans="1:4" ht="18">
      <c r="A54" s="58"/>
      <c r="B54" s="67" t="s">
        <v>34</v>
      </c>
      <c r="C54" s="63">
        <v>500000</v>
      </c>
      <c r="D54" s="64">
        <v>477796.83</v>
      </c>
    </row>
    <row r="55" spans="1:4" ht="30">
      <c r="A55" s="58"/>
      <c r="B55" s="67" t="s">
        <v>81</v>
      </c>
      <c r="C55" s="63">
        <v>6000000</v>
      </c>
      <c r="D55" s="64">
        <f>3151321.42+2000000</f>
        <v>5151321.42</v>
      </c>
    </row>
    <row r="56" spans="1:4" ht="30">
      <c r="A56" s="58"/>
      <c r="B56" s="67" t="s">
        <v>82</v>
      </c>
      <c r="C56" s="63">
        <v>10000000</v>
      </c>
      <c r="D56" s="64">
        <f>4512797.61+3000000+2033165.29</f>
        <v>9545962.9</v>
      </c>
    </row>
    <row r="57" spans="1:4" ht="30">
      <c r="A57" s="58"/>
      <c r="B57" s="67" t="s">
        <v>97</v>
      </c>
      <c r="C57" s="63">
        <v>5000000</v>
      </c>
      <c r="D57" s="64">
        <v>4350350</v>
      </c>
    </row>
    <row r="58" spans="1:4" ht="18">
      <c r="A58" s="58"/>
      <c r="B58" s="67" t="s">
        <v>98</v>
      </c>
      <c r="C58" s="63">
        <v>5000000</v>
      </c>
      <c r="D58" s="64">
        <f>2000000+1869472.42</f>
        <v>3869472.42</v>
      </c>
    </row>
    <row r="59" spans="1:4" ht="18">
      <c r="A59" s="58"/>
      <c r="B59" s="67" t="s">
        <v>35</v>
      </c>
      <c r="C59" s="63">
        <v>2000000</v>
      </c>
      <c r="D59" s="64">
        <v>1977466.93</v>
      </c>
    </row>
    <row r="60" spans="1:4" ht="18">
      <c r="A60" s="58">
        <v>5</v>
      </c>
      <c r="B60" s="65" t="s">
        <v>36</v>
      </c>
      <c r="C60" s="60">
        <f>SUM(C61:C67)</f>
        <v>8400000</v>
      </c>
      <c r="D60" s="66">
        <f>SUM(D61:D67)</f>
        <v>7407775.699999999</v>
      </c>
    </row>
    <row r="61" spans="1:4" ht="18">
      <c r="A61" s="58"/>
      <c r="B61" s="67" t="s">
        <v>79</v>
      </c>
      <c r="C61" s="63">
        <v>2000000</v>
      </c>
      <c r="D61" s="64">
        <v>1856669.94</v>
      </c>
    </row>
    <row r="62" spans="1:4" ht="30">
      <c r="A62" s="58"/>
      <c r="B62" s="67" t="s">
        <v>94</v>
      </c>
      <c r="C62" s="63">
        <v>1500000</v>
      </c>
      <c r="D62" s="64">
        <f>69863.79+270535.9+547530.2+272120.58+207544.87</f>
        <v>1367595.3399999999</v>
      </c>
    </row>
    <row r="63" spans="1:4" ht="18">
      <c r="A63" s="58"/>
      <c r="B63" s="67" t="s">
        <v>96</v>
      </c>
      <c r="C63" s="63">
        <v>700000</v>
      </c>
      <c r="D63" s="64">
        <f>46448+14616.5+337580.55+7820+8730</f>
        <v>415195.05</v>
      </c>
    </row>
    <row r="64" spans="1:4" ht="18">
      <c r="A64" s="58"/>
      <c r="B64" s="67" t="s">
        <v>83</v>
      </c>
      <c r="C64" s="63">
        <v>1300000</v>
      </c>
      <c r="D64" s="64">
        <v>1080457.26</v>
      </c>
    </row>
    <row r="65" spans="1:4" ht="18">
      <c r="A65" s="58"/>
      <c r="B65" s="67" t="s">
        <v>37</v>
      </c>
      <c r="C65" s="63">
        <v>200000</v>
      </c>
      <c r="D65" s="64">
        <f>48078+66886</f>
        <v>114964</v>
      </c>
    </row>
    <row r="66" spans="1:4" ht="32.25" customHeight="1">
      <c r="A66" s="58"/>
      <c r="B66" s="67" t="s">
        <v>95</v>
      </c>
      <c r="C66" s="63">
        <v>700000</v>
      </c>
      <c r="D66" s="64">
        <v>656665.26</v>
      </c>
    </row>
    <row r="67" spans="1:4" ht="18">
      <c r="A67" s="58"/>
      <c r="B67" s="67" t="s">
        <v>89</v>
      </c>
      <c r="C67" s="63">
        <v>2000000</v>
      </c>
      <c r="D67" s="64">
        <v>1916228.85</v>
      </c>
    </row>
    <row r="68" spans="1:4" ht="18">
      <c r="A68" s="58">
        <v>6</v>
      </c>
      <c r="B68" s="65" t="s">
        <v>38</v>
      </c>
      <c r="C68" s="60">
        <f>SUM(C69:C70)</f>
        <v>4500000</v>
      </c>
      <c r="D68" s="66">
        <f>SUM(D69:D70)</f>
        <v>4145956.87</v>
      </c>
    </row>
    <row r="69" spans="1:4" ht="18">
      <c r="A69" s="58"/>
      <c r="B69" s="67" t="s">
        <v>39</v>
      </c>
      <c r="C69" s="63">
        <v>3500000</v>
      </c>
      <c r="D69" s="64">
        <f>2724892.91+675732.96</f>
        <v>3400625.87</v>
      </c>
    </row>
    <row r="70" spans="1:4" ht="18">
      <c r="A70" s="58"/>
      <c r="B70" s="67" t="s">
        <v>40</v>
      </c>
      <c r="C70" s="63">
        <v>1000000</v>
      </c>
      <c r="D70" s="64">
        <v>745331</v>
      </c>
    </row>
    <row r="71" spans="1:4" ht="30">
      <c r="A71" s="58">
        <v>7</v>
      </c>
      <c r="B71" s="65" t="s">
        <v>41</v>
      </c>
      <c r="C71" s="60">
        <f>SUM(C72:C72)</f>
        <v>150000</v>
      </c>
      <c r="D71" s="61">
        <f>D72</f>
        <v>150000</v>
      </c>
    </row>
    <row r="72" spans="1:4" ht="18">
      <c r="A72" s="58"/>
      <c r="B72" s="67" t="s">
        <v>42</v>
      </c>
      <c r="C72" s="63">
        <v>150000</v>
      </c>
      <c r="D72" s="64">
        <v>150000</v>
      </c>
    </row>
    <row r="73" spans="1:4" ht="30">
      <c r="A73" s="58">
        <v>8</v>
      </c>
      <c r="B73" s="65" t="s">
        <v>43</v>
      </c>
      <c r="C73" s="60">
        <f>C74</f>
        <v>2000000</v>
      </c>
      <c r="D73" s="61">
        <f>D74</f>
        <v>1063800</v>
      </c>
    </row>
    <row r="74" spans="1:4" ht="27" customHeight="1" thickBot="1">
      <c r="A74" s="58"/>
      <c r="B74" s="149" t="s">
        <v>44</v>
      </c>
      <c r="C74" s="68">
        <v>2000000</v>
      </c>
      <c r="D74" s="150">
        <v>1063800</v>
      </c>
    </row>
    <row r="75" spans="1:4" ht="36" customHeight="1" thickBot="1">
      <c r="A75" s="70"/>
      <c r="B75" s="71" t="s">
        <v>45</v>
      </c>
      <c r="C75" s="72">
        <f>C41+C43+C45+C48+C60+C68+C71+C73</f>
        <v>67700000</v>
      </c>
      <c r="D75" s="73">
        <f>D41+D43+D45+D48+D60+D68+D71+D73</f>
        <v>60548153.71</v>
      </c>
    </row>
    <row r="76" spans="1:4" ht="18">
      <c r="A76" s="26"/>
      <c r="B76" s="55" t="s">
        <v>46</v>
      </c>
      <c r="C76" s="133"/>
      <c r="D76" s="134"/>
    </row>
    <row r="77" spans="1:4" ht="18">
      <c r="A77" s="35">
        <v>1</v>
      </c>
      <c r="B77" s="74" t="s">
        <v>47</v>
      </c>
      <c r="C77" s="63">
        <v>12000000</v>
      </c>
      <c r="D77" s="76">
        <f>5357028.12+5830902.04+29888.86</f>
        <v>11217819.02</v>
      </c>
    </row>
    <row r="78" spans="1:4" ht="18">
      <c r="A78" s="35">
        <v>2</v>
      </c>
      <c r="B78" s="74" t="s">
        <v>48</v>
      </c>
      <c r="C78" s="63">
        <v>1000000</v>
      </c>
      <c r="D78" s="76">
        <f>770550+215054.7</f>
        <v>985604.7</v>
      </c>
    </row>
    <row r="79" spans="1:4" ht="18">
      <c r="A79" s="35">
        <v>3</v>
      </c>
      <c r="B79" s="74" t="s">
        <v>49</v>
      </c>
      <c r="C79" s="63">
        <v>4000000</v>
      </c>
      <c r="D79" s="76">
        <f>90000+3444000</f>
        <v>3534000</v>
      </c>
    </row>
    <row r="80" spans="1:4" ht="18">
      <c r="A80" s="35">
        <v>4</v>
      </c>
      <c r="B80" s="74" t="s">
        <v>50</v>
      </c>
      <c r="C80" s="63">
        <v>100000</v>
      </c>
      <c r="D80" s="76">
        <v>72925.12</v>
      </c>
    </row>
    <row r="81" spans="1:4" ht="18">
      <c r="A81" s="35">
        <v>5</v>
      </c>
      <c r="B81" s="74" t="s">
        <v>51</v>
      </c>
      <c r="C81" s="63">
        <v>750000</v>
      </c>
      <c r="D81" s="76">
        <v>699393.72</v>
      </c>
    </row>
    <row r="82" spans="1:4" ht="18">
      <c r="A82" s="35">
        <v>6</v>
      </c>
      <c r="B82" s="74" t="s">
        <v>52</v>
      </c>
      <c r="C82" s="63">
        <v>350000</v>
      </c>
      <c r="D82" s="76">
        <f>SUM(D84:D84)</f>
        <v>283493.74</v>
      </c>
    </row>
    <row r="83" spans="1:4" ht="18">
      <c r="A83" s="35"/>
      <c r="B83" s="74" t="s">
        <v>53</v>
      </c>
      <c r="C83" s="63"/>
      <c r="D83" s="76"/>
    </row>
    <row r="84" spans="1:4" ht="18">
      <c r="A84" s="35"/>
      <c r="B84" s="19" t="s">
        <v>54</v>
      </c>
      <c r="C84" s="40"/>
      <c r="D84" s="77">
        <f>13500+149291.36+56398.38+64304</f>
        <v>283493.74</v>
      </c>
    </row>
    <row r="85" spans="1:4" ht="18">
      <c r="A85" s="35">
        <v>7</v>
      </c>
      <c r="B85" s="74" t="s">
        <v>55</v>
      </c>
      <c r="C85" s="63">
        <v>300000</v>
      </c>
      <c r="D85" s="76">
        <v>264320</v>
      </c>
    </row>
    <row r="86" spans="1:4" ht="18">
      <c r="A86" s="35">
        <v>8</v>
      </c>
      <c r="B86" s="74" t="s">
        <v>56</v>
      </c>
      <c r="C86" s="63">
        <v>500000</v>
      </c>
      <c r="D86" s="76">
        <v>402962.9</v>
      </c>
    </row>
    <row r="87" spans="1:4" ht="18">
      <c r="A87" s="35">
        <v>9</v>
      </c>
      <c r="B87" s="74" t="s">
        <v>93</v>
      </c>
      <c r="C87" s="63">
        <v>500000</v>
      </c>
      <c r="D87" s="76">
        <f>167200+6000+24500+72992.83+104343.3+2400</f>
        <v>377436.13</v>
      </c>
    </row>
    <row r="88" spans="1:4" ht="18">
      <c r="A88" s="35">
        <v>10</v>
      </c>
      <c r="B88" s="78" t="s">
        <v>57</v>
      </c>
      <c r="C88" s="63">
        <v>50000</v>
      </c>
      <c r="D88" s="76"/>
    </row>
    <row r="89" spans="1:4" ht="18">
      <c r="A89" s="35">
        <v>11</v>
      </c>
      <c r="B89" s="74" t="s">
        <v>58</v>
      </c>
      <c r="C89" s="63">
        <v>500000</v>
      </c>
      <c r="D89" s="76">
        <f>SUM(D91:D95)</f>
        <v>283061.23</v>
      </c>
    </row>
    <row r="90" spans="1:4" ht="18">
      <c r="A90" s="35"/>
      <c r="B90" s="74" t="s">
        <v>53</v>
      </c>
      <c r="C90" s="63"/>
      <c r="D90" s="76"/>
    </row>
    <row r="91" spans="1:4" ht="18">
      <c r="A91" s="35"/>
      <c r="B91" s="19" t="s">
        <v>59</v>
      </c>
      <c r="C91" s="40"/>
      <c r="D91" s="77">
        <v>175</v>
      </c>
    </row>
    <row r="92" spans="1:4" ht="18">
      <c r="A92" s="35"/>
      <c r="B92" s="19" t="s">
        <v>60</v>
      </c>
      <c r="C92" s="40"/>
      <c r="D92" s="77">
        <v>12240</v>
      </c>
    </row>
    <row r="93" spans="1:4" ht="18">
      <c r="A93" s="35"/>
      <c r="B93" s="19" t="s">
        <v>61</v>
      </c>
      <c r="C93" s="40"/>
      <c r="D93" s="77">
        <v>29699.67</v>
      </c>
    </row>
    <row r="94" spans="1:4" ht="18">
      <c r="A94" s="35"/>
      <c r="B94" s="19" t="s">
        <v>62</v>
      </c>
      <c r="C94" s="40"/>
      <c r="D94" s="77">
        <v>47500</v>
      </c>
    </row>
    <row r="95" spans="1:4" ht="18">
      <c r="A95" s="35"/>
      <c r="B95" s="19" t="s">
        <v>63</v>
      </c>
      <c r="C95" s="40"/>
      <c r="D95" s="77">
        <f>5890+1908.64+629.39+185018.53</f>
        <v>193446.56</v>
      </c>
    </row>
    <row r="96" spans="1:4" ht="18">
      <c r="A96" s="35">
        <v>12</v>
      </c>
      <c r="B96" s="74" t="s">
        <v>64</v>
      </c>
      <c r="C96" s="63">
        <v>100000</v>
      </c>
      <c r="D96" s="76"/>
    </row>
    <row r="97" spans="1:4" ht="18">
      <c r="A97" s="35">
        <v>13</v>
      </c>
      <c r="B97" s="74" t="s">
        <v>65</v>
      </c>
      <c r="C97" s="63">
        <v>2000000</v>
      </c>
      <c r="D97" s="76">
        <f>D99</f>
        <v>1888000</v>
      </c>
    </row>
    <row r="98" spans="1:4" ht="18">
      <c r="A98" s="35"/>
      <c r="B98" s="74" t="s">
        <v>53</v>
      </c>
      <c r="C98" s="63"/>
      <c r="D98" s="76"/>
    </row>
    <row r="99" spans="1:4" ht="19.5" thickBot="1">
      <c r="A99" s="80"/>
      <c r="B99" s="19" t="s">
        <v>92</v>
      </c>
      <c r="C99" s="63"/>
      <c r="D99" s="76">
        <v>1888000</v>
      </c>
    </row>
    <row r="100" spans="1:4" ht="18.75" thickBot="1">
      <c r="A100" s="51"/>
      <c r="B100" s="93" t="s">
        <v>66</v>
      </c>
      <c r="C100" s="94">
        <f>C77+C78+C79+C80+C81+C82+C85+C86+C87+C88+C89+C96+C97</f>
        <v>22150000</v>
      </c>
      <c r="D100" s="95">
        <f>D77+D78+D79+D80+D81+D82+D85+D86+D87+D89+D96+D97+D88</f>
        <v>20009016.559999995</v>
      </c>
    </row>
    <row r="101" spans="1:4" ht="46.5" thickBot="1">
      <c r="A101" s="10"/>
      <c r="B101" s="83" t="s">
        <v>67</v>
      </c>
      <c r="C101" s="82">
        <f>C75+C100</f>
        <v>89850000</v>
      </c>
      <c r="D101" s="84">
        <f>D75+D100</f>
        <v>80557170.27</v>
      </c>
    </row>
    <row r="102" spans="1:4" ht="19.5" thickBot="1">
      <c r="A102" s="85"/>
      <c r="B102" s="86" t="s">
        <v>68</v>
      </c>
      <c r="C102" s="87">
        <f>C103+C104</f>
        <v>4700000</v>
      </c>
      <c r="D102" s="88">
        <f>D103+D104</f>
        <v>1736675.96</v>
      </c>
    </row>
    <row r="103" spans="1:4" ht="19.5" thickBot="1">
      <c r="A103" s="85"/>
      <c r="B103" s="89" t="s">
        <v>8</v>
      </c>
      <c r="C103" s="63">
        <v>2500000</v>
      </c>
      <c r="D103" s="77">
        <v>890132.91</v>
      </c>
    </row>
    <row r="104" spans="1:4" ht="19.5" thickBot="1">
      <c r="A104" s="85"/>
      <c r="B104" s="90" t="s">
        <v>9</v>
      </c>
      <c r="C104" s="91">
        <v>2200000</v>
      </c>
      <c r="D104" s="92">
        <v>846543.05</v>
      </c>
    </row>
    <row r="105" spans="1:4" ht="18.75" thickBot="1">
      <c r="A105" s="51"/>
      <c r="B105" s="93" t="s">
        <v>69</v>
      </c>
      <c r="C105" s="94">
        <f>C75+C100+C102</f>
        <v>94550000</v>
      </c>
      <c r="D105" s="95">
        <f>D101+D102</f>
        <v>82293846.22999999</v>
      </c>
    </row>
    <row r="106" spans="1:4" ht="45.75">
      <c r="A106" s="26"/>
      <c r="B106" s="96" t="s">
        <v>70</v>
      </c>
      <c r="C106" s="97">
        <f>C107+C108</f>
        <v>0</v>
      </c>
      <c r="D106" s="98">
        <f>D107+D108</f>
        <v>0</v>
      </c>
    </row>
    <row r="107" spans="1:4" ht="18">
      <c r="A107" s="35"/>
      <c r="B107" s="19" t="s">
        <v>8</v>
      </c>
      <c r="C107" s="75">
        <v>0</v>
      </c>
      <c r="D107" s="79">
        <v>0</v>
      </c>
    </row>
    <row r="108" spans="1:4" ht="18.75" thickBot="1">
      <c r="A108" s="41"/>
      <c r="B108" s="45" t="s">
        <v>9</v>
      </c>
      <c r="C108" s="81">
        <v>0</v>
      </c>
      <c r="D108" s="99">
        <v>0</v>
      </c>
    </row>
    <row r="109" spans="1:4" ht="30.75">
      <c r="A109" s="26"/>
      <c r="B109" s="55" t="s">
        <v>71</v>
      </c>
      <c r="C109" s="97">
        <f>C110-C111</f>
        <v>0</v>
      </c>
      <c r="D109" s="98">
        <f>D110-D111</f>
        <v>0</v>
      </c>
    </row>
    <row r="110" spans="1:4" ht="18">
      <c r="A110" s="35"/>
      <c r="B110" s="100" t="s">
        <v>72</v>
      </c>
      <c r="C110" s="101">
        <v>0</v>
      </c>
      <c r="D110" s="102">
        <v>0</v>
      </c>
    </row>
    <row r="111" spans="1:4" ht="19.5" thickBot="1">
      <c r="A111" s="103"/>
      <c r="B111" s="104" t="s">
        <v>73</v>
      </c>
      <c r="C111" s="69">
        <v>0</v>
      </c>
      <c r="D111" s="105">
        <v>0</v>
      </c>
    </row>
    <row r="112" spans="1:4" ht="18.75" thickBot="1">
      <c r="A112" s="106" t="s">
        <v>74</v>
      </c>
      <c r="B112" s="107" t="s">
        <v>75</v>
      </c>
      <c r="C112" s="108"/>
      <c r="D112" s="109"/>
    </row>
    <row r="113" spans="1:4" ht="30.75">
      <c r="A113" s="110"/>
      <c r="B113" s="111" t="s">
        <v>76</v>
      </c>
      <c r="C113" s="112">
        <f>C114+C115</f>
        <v>329495368.9</v>
      </c>
      <c r="D113" s="113">
        <f>D114+D115</f>
        <v>329495368.9</v>
      </c>
    </row>
    <row r="114" spans="1:4" ht="18">
      <c r="A114" s="114"/>
      <c r="B114" s="115" t="s">
        <v>8</v>
      </c>
      <c r="C114" s="21">
        <v>178713643.9</v>
      </c>
      <c r="D114" s="21">
        <v>178713643.9</v>
      </c>
    </row>
    <row r="115" spans="1:4" ht="18.75" thickBot="1">
      <c r="A115" s="114"/>
      <c r="B115" s="116" t="s">
        <v>9</v>
      </c>
      <c r="C115" s="21">
        <v>150781725</v>
      </c>
      <c r="D115" s="21">
        <v>150781725</v>
      </c>
    </row>
    <row r="116" spans="1:4" ht="30.75">
      <c r="A116" s="110"/>
      <c r="B116" s="117" t="s">
        <v>77</v>
      </c>
      <c r="C116" s="118">
        <f>C117+C118</f>
        <v>47000000</v>
      </c>
      <c r="D116" s="119">
        <f>D117+D118</f>
        <v>29505833.46</v>
      </c>
    </row>
    <row r="117" spans="1:4" ht="18">
      <c r="A117" s="120"/>
      <c r="B117" s="121" t="s">
        <v>8</v>
      </c>
      <c r="C117" s="38">
        <v>25000000</v>
      </c>
      <c r="D117" s="77">
        <v>16862709.01</v>
      </c>
    </row>
    <row r="118" spans="1:4" ht="18.75" thickBot="1">
      <c r="A118" s="122"/>
      <c r="B118" s="123" t="s">
        <v>9</v>
      </c>
      <c r="C118" s="50">
        <v>22000000</v>
      </c>
      <c r="D118" s="124">
        <v>12643124.45</v>
      </c>
    </row>
    <row r="119" spans="1:4" ht="18.75" thickBot="1">
      <c r="A119" s="125"/>
      <c r="B119" s="25" t="s">
        <v>84</v>
      </c>
      <c r="C119" s="126">
        <v>2500000</v>
      </c>
      <c r="D119" s="127">
        <v>2348256.83</v>
      </c>
    </row>
    <row r="120" spans="1:4" ht="18.75" thickBot="1">
      <c r="A120" s="128"/>
      <c r="B120" s="129" t="s">
        <v>78</v>
      </c>
      <c r="C120" s="130">
        <f>C23+C38-C105</f>
        <v>378945368.9</v>
      </c>
      <c r="D120" s="131">
        <f>D23+D38-D105</f>
        <v>360955334.70000005</v>
      </c>
    </row>
    <row r="121" spans="1:4" ht="15">
      <c r="A121" s="2"/>
      <c r="B121" s="2"/>
      <c r="C121" s="2"/>
      <c r="D121" s="3"/>
    </row>
    <row r="122" spans="1:4" ht="15">
      <c r="A122" s="2"/>
      <c r="B122" s="2"/>
      <c r="C122" s="2"/>
      <c r="D122" s="3"/>
    </row>
    <row r="123" ht="12.75">
      <c r="D123" s="132"/>
    </row>
    <row r="124" ht="12.75">
      <c r="C124" s="152"/>
    </row>
  </sheetData>
  <sheetProtection/>
  <mergeCells count="8">
    <mergeCell ref="A24:D24"/>
    <mergeCell ref="A39:D39"/>
    <mergeCell ref="C4:D4"/>
    <mergeCell ref="C5:D5"/>
    <mergeCell ref="A6:D6"/>
    <mergeCell ref="A8:D8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</dc:creator>
  <cp:keywords/>
  <dc:description/>
  <cp:lastModifiedBy>dev</cp:lastModifiedBy>
  <cp:lastPrinted>2018-06-19T18:45:29Z</cp:lastPrinted>
  <dcterms:created xsi:type="dcterms:W3CDTF">2000-12-31T20:27:50Z</dcterms:created>
  <dcterms:modified xsi:type="dcterms:W3CDTF">2001-01-01T03:44:29Z</dcterms:modified>
  <cp:category/>
  <cp:version/>
  <cp:contentType/>
  <cp:contentStatus/>
</cp:coreProperties>
</file>