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0" windowWidth="19320" windowHeight="11220" activeTab="0"/>
  </bookViews>
  <sheets>
    <sheet name="отчет об исполнении фин плана" sheetId="1" r:id="rId1"/>
  </sheets>
  <definedNames/>
  <calcPr fullCalcOnLoad="1"/>
</workbook>
</file>

<file path=xl/sharedStrings.xml><?xml version="1.0" encoding="utf-8"?>
<sst xmlns="http://schemas.openxmlformats.org/spreadsheetml/2006/main" count="135" uniqueCount="113">
  <si>
    <t>Сумма, руб.</t>
  </si>
  <si>
    <t xml:space="preserve">№ строки </t>
  </si>
  <si>
    <t>План</t>
  </si>
  <si>
    <t>Целевой капитал "Проектный"</t>
  </si>
  <si>
    <t>Целевой капитал "Наследие"</t>
  </si>
  <si>
    <t>Фонд оплаты труда сотрудников</t>
  </si>
  <si>
    <t>Страховые взносы</t>
  </si>
  <si>
    <t xml:space="preserve">Аренда помещений </t>
  </si>
  <si>
    <t xml:space="preserve">Хозяйственные расходы </t>
  </si>
  <si>
    <t>в т.ч.</t>
  </si>
  <si>
    <t>канцелярия</t>
  </si>
  <si>
    <t>мебель</t>
  </si>
  <si>
    <t>Налоги</t>
  </si>
  <si>
    <t xml:space="preserve">Прочие расходы </t>
  </si>
  <si>
    <t>Расчетно-кассовое обслуживание в банке</t>
  </si>
  <si>
    <t xml:space="preserve">Непредвиденные расходы </t>
  </si>
  <si>
    <t>Аудиторские услуги</t>
  </si>
  <si>
    <t>Информационные услуги</t>
  </si>
  <si>
    <t>визитные карточки</t>
  </si>
  <si>
    <t>услуги хостинга</t>
  </si>
  <si>
    <t>Доход в виде процентов</t>
  </si>
  <si>
    <t>Остаток средств на начало периода на расчетном счете</t>
  </si>
  <si>
    <t>Пожертвование на содержание фонда и ведение им уставной деятельности, в том числе:</t>
  </si>
  <si>
    <t>АДМИНИСТРАТИВНО-УПРАВЛЕНЧЕСКИЕ РАСХОДЫ, В ТОМ ЧИСЛЕ:</t>
  </si>
  <si>
    <t xml:space="preserve">Наименование статей </t>
  </si>
  <si>
    <t>ИТОГО РАСХОДЫ НА ЦЕЛЕВЫЕ МЕРОПРИЯТИЯ, В ТОМ ЧИСЛЕ В ВИДЕ ПОДДЕРЖКИ ДРУГИХ НЕКОММЕРЧЕСКИХ ОРГАНИЗАЦИЙ</t>
  </si>
  <si>
    <t>ИТОГО АДМИНИСТРАТИВНО-УПРАВЛЕНЧЕСКИЕ РАСХОДЫ</t>
  </si>
  <si>
    <t>Налоги с процентов на остатки денежных средств на расчетных счетах, депозитов, а также с дохода   (носящего разовый характер), связанного с  деятельностью Фонда, соответствующей   общественно-полезным  целям ради которых Фонд создан</t>
  </si>
  <si>
    <t>ИТОГО РАСХОДЫ НА ЦЕЛЕВЫЕ МЕРОПРИЯТИЯ, В ТОМ ЧИСЛЕ В ВИДЕ ПОДДЕРЖКИ ДРУГИХ НЕКОММЕРЧЕСКИХ ОРГАНИЗАЦИЙ И АДМИНИСТРАТИВНО-УПРАВЛЕНЧЕСКИЕ РАСХОДЫ</t>
  </si>
  <si>
    <t>ИТОГО ИСПОЛЬЗОВАНО</t>
  </si>
  <si>
    <t xml:space="preserve">            </t>
  </si>
  <si>
    <t>ОСТАТОК СРЕДСТВ НА КОНЕЦ ПЕРИОДА</t>
  </si>
  <si>
    <t>возвращены банком денежные средства на расчетный счет</t>
  </si>
  <si>
    <t>перечислены банку средства на депозитный счет</t>
  </si>
  <si>
    <t xml:space="preserve">Стоимость имущества, составляющего целевые капиталы, находящегося в доверительном управлении Управляющих компаний на начало периода, в том числе </t>
  </si>
  <si>
    <t>Пожертвование на пополнение целевых капиталов, в том числе:</t>
  </si>
  <si>
    <t xml:space="preserve">в виде денежных средств </t>
  </si>
  <si>
    <t>в виде прочего имущества</t>
  </si>
  <si>
    <t>ПЕРЕДАНО ДЕНЕЖНЫХ СРЕДСТВ, ПОЛУЧЕННЫХ В КАЧЕСТВЕ ПОЖЕРТВОВАНИЙ НА ПОПОЛНЕНИЕ ЦЕЛЕВЫХ КАПИТАЛОВ, В ДОВЕРИТЕЛЬНОЕ УПРАВЛЕНИЕ УПРАВЛЯЮЩИМ КОМПАНИЯМ , В ТОМ ЧИСЛЕ:</t>
  </si>
  <si>
    <t>ИТОГО ПОСТУПИЛО</t>
  </si>
  <si>
    <t>Размещенные на депозитах в банке временно свободные остатки целевых денежных средств с целью их защиты  от инфляции</t>
  </si>
  <si>
    <t>Остаток денежных средств на конец периода на расчетном счете</t>
  </si>
  <si>
    <t>Факт по начислению**</t>
  </si>
  <si>
    <t>**Метод начисления основан на принципе допущения временной определенности фактов хозяйственной деятельности, который подразумевает, что факты хозяйственной деятельности организации относятся к тому отчетному периоду, в котором они имели место, независимо от фактического времени поступления или выплаты денежных средств, связанных с этими фактами</t>
  </si>
  <si>
    <t>Остаток средств на начало периода, рассчитанный  по методу начисления**</t>
  </si>
  <si>
    <t>НАЛОГИ, В ТОМ ЧИСЛЕ:</t>
  </si>
  <si>
    <t>РАЗМЕЩЕННЫЕ НА ДЕПОЗИТАХ В БАНКЕ ВРЕМЕННО СВОБОДНЫЕ ОСТАТКИ ЦЕЛЕВЫХ ДЕНЕЖНЫХ СРЕДСТВ С ЦЕЛЬЮ ИХ ЗАЩИТЫ ОТ ИНФЛЯЦИИ, В ТОМ ЧИСЛЕ:</t>
  </si>
  <si>
    <t xml:space="preserve">Стоимость имущества, составляющего целевые капиталы, находящегося в доверительном управлении Управляющих компаний, в том числе: </t>
  </si>
  <si>
    <t>Инвестиционный доход от доверительного управления имуществом, составляющим целевые капиталы:</t>
  </si>
  <si>
    <t>Возврат, перечисленных, но не использованных по целевому назначению денежных средств</t>
  </si>
  <si>
    <t>РАСХОДЫ НА ЦЕЛЕВЫЕ МЕРОПРИЯТИЯ, В РАМКАХ ПРОЕКТОВ,  ВКЛЮЧЕННЫХ В УСТАВНУЮ ПРОГРАММУ:</t>
  </si>
  <si>
    <t>Проект «Поддержка гражданской активности»</t>
  </si>
  <si>
    <t xml:space="preserve">Согласно  Долгосрочной  уставной программе Фонда неизрасходованный остаток средств переносится на последующие годы и может быть использован в любое время до окончания срока действия программы в соответствии с бюджетами проектов этих лет. 
</t>
  </si>
  <si>
    <t>Мероприятие «Совместная программа РЭШ и Фонда Егора Гайдара повышения квалификации преподавателей региональных экономических вузов»</t>
  </si>
  <si>
    <t>Мероприятие «Поддержка издания журнала  «ВЕСТНИК ЕВРОПЫ»</t>
  </si>
  <si>
    <t>Мероприятие «Лекция по экономической политике имени Е.Т. Гайдара»</t>
  </si>
  <si>
    <t>Мероприятие «Гайдаровские чтения»</t>
  </si>
  <si>
    <t>Электроэнергия</t>
  </si>
  <si>
    <t>Интернет и телефония</t>
  </si>
  <si>
    <t>расходные материалы для компьютеров и оргтехники</t>
  </si>
  <si>
    <t>обучение</t>
  </si>
  <si>
    <t>конверты, пакеты</t>
  </si>
  <si>
    <t>ручки, папки, блокноты</t>
  </si>
  <si>
    <t>Сувенирная продукция</t>
  </si>
  <si>
    <t>ФОНД ЕГОРА ГАЙДАРА</t>
  </si>
  <si>
    <t xml:space="preserve">Утвержден </t>
  </si>
  <si>
    <t xml:space="preserve">Правлением Фонда Егора Гайдара </t>
  </si>
  <si>
    <t>Вознаграждение управляющей компании</t>
  </si>
  <si>
    <t>курьерские, почтовые услуги</t>
  </si>
  <si>
    <t>Поддержка ПО</t>
  </si>
  <si>
    <t>брошюры, буклеты</t>
  </si>
  <si>
    <t>Доход от продажи прав</t>
  </si>
  <si>
    <t>командировочные расходы исполнителього директора</t>
  </si>
  <si>
    <t>Мероприятие «Исторические «Уикенды»</t>
  </si>
  <si>
    <t>Мероприятие «Интернет-проект «Музей 90-х»</t>
  </si>
  <si>
    <t xml:space="preserve">Проект «Формирование и распространение адекватных представлений об истории России» </t>
  </si>
  <si>
    <t xml:space="preserve">Проект «Поддержка издательских проектов в области экономики, истории, социально-гуманитарных наук и культуры» </t>
  </si>
  <si>
    <t>Прочие поступления</t>
  </si>
  <si>
    <t>СПЕЦПРОЕКТЫ</t>
  </si>
  <si>
    <t xml:space="preserve">Мероприятие «Премия имени Е.Т. Гайдара». </t>
  </si>
  <si>
    <t>Мероприятие  «Гайдаровский Форум 2014», «Гайдаровский Форум 2015»</t>
  </si>
  <si>
    <t>Мероприятие «Гайдар-клуб»</t>
  </si>
  <si>
    <t>Проект «Содействие формированию стратегии развития страны»</t>
  </si>
  <si>
    <t>Проект «Поддержка свободной мысли в экономике, истории и других социальных и гуманитарных науках»</t>
  </si>
  <si>
    <t>Проект «Просвещение и образование»</t>
  </si>
  <si>
    <t>Проект «Популяризация и развитие интеллектуального наследия Е.Т. Гайдара»</t>
  </si>
  <si>
    <t>Проект «Увековечивание памяти Е.Т. Гайдара»</t>
  </si>
  <si>
    <t>Мероприятие «Формирование архива Е.Т. Гайдара»</t>
  </si>
  <si>
    <t>Мероприятие «Летняя дискуссионная школа GAIDPARK»</t>
  </si>
  <si>
    <t>Мероприятие «Публичные лекции»</t>
  </si>
  <si>
    <t>Мероприятие «Открытый университет Егора Гайдара»</t>
  </si>
  <si>
    <t>Мероприятие «Сайт фонда Егора Гайдара»</t>
  </si>
  <si>
    <t>Мероприятие «Круглый стол «Россия и глобальные демографические тренды»</t>
  </si>
  <si>
    <t>Мероприятие «Гайдаровская премия для молодых экономистов 2015»</t>
  </si>
  <si>
    <t>Мероприятие «Издания и продвижение книг Е.Т.Гайдара, изданных на иностранных языках»</t>
  </si>
  <si>
    <t>Мероприятие «Презентация журнала "Вестник Европы"»</t>
  </si>
  <si>
    <t>Мероприятие «Продвижение фильма "Егора Гайдара. Гибель империи" с иностранными субтитрами за границей»</t>
  </si>
  <si>
    <t>Мероприятие «Создание именных аудиторий Е.Т. Гайдара»</t>
  </si>
  <si>
    <t>Мероприятие «Форумы и другие международные мероприятия»</t>
  </si>
  <si>
    <t>Оценка условий труда</t>
  </si>
  <si>
    <t>Книги</t>
  </si>
  <si>
    <t>ОТЧЕТ ОБ ИСПОЛНЕНИИ ФИНАНСОВОГО ПЛАНА ЗА 2015 ГОД</t>
  </si>
  <si>
    <t>Мероприятие «Школа повышения квалификации преподавателей экономических дисциплин  (ВШЭ)»</t>
  </si>
  <si>
    <t>Мероприятие «Покупка и распространение книг Е.Т. Гайдара»</t>
  </si>
  <si>
    <t xml:space="preserve">                       ПОСТУПИЛО</t>
  </si>
  <si>
    <t xml:space="preserve">                       ИСПОЛЬЗОВАНО</t>
  </si>
  <si>
    <t>Инвестиционный доход от доверительного управления имуществом, составляющим  целевые капиталы и целевые средства на начало отчетного периода</t>
  </si>
  <si>
    <t>Инвестиционный доход от доверительного управления имуществом, составляющим  целевые капиталы и целевые средства на конец отчетного периода</t>
  </si>
  <si>
    <t>справочно:  в том числе  Остаток средств на начало периода на расчетном счете</t>
  </si>
  <si>
    <t>Фонд по деятельности, приносящей доход</t>
  </si>
  <si>
    <t>Целевые средства, направленные на инвестиционные цели, в т.ч.аванс Видеорепортс на сознание ролика - НМА</t>
  </si>
  <si>
    <t>Протокол № 58 от 12.05.2016 г.</t>
  </si>
  <si>
    <t>Неиспользованный остаток средств на конец периода, рассчитанный по методу начисления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</si>
</sst>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_р_._-;\-* #,##0.0_р_._-;_-* &quot;-&quot;?_р_.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8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4"/>
      <name val="Tahoma"/>
      <family val="2"/>
    </font>
    <font>
      <b/>
      <i/>
      <sz val="14"/>
      <name val="Tahoma"/>
      <family val="2"/>
    </font>
    <font>
      <b/>
      <sz val="14"/>
      <color indexed="8"/>
      <name val="Tahoma"/>
      <family val="2"/>
    </font>
    <font>
      <b/>
      <i/>
      <sz val="14"/>
      <color indexed="8"/>
      <name val="Tahoma"/>
      <family val="2"/>
    </font>
    <font>
      <sz val="14"/>
      <name val="Tahoma"/>
      <family val="2"/>
    </font>
    <font>
      <i/>
      <sz val="14"/>
      <name val="Tahoma"/>
      <family val="2"/>
    </font>
    <font>
      <i/>
      <sz val="14"/>
      <color indexed="8"/>
      <name val="Tahoma"/>
      <family val="2"/>
    </font>
    <font>
      <sz val="14"/>
      <color indexed="8"/>
      <name val="Tahoma"/>
      <family val="2"/>
    </font>
    <font>
      <i/>
      <sz val="14"/>
      <name val="Arial Cyr"/>
      <family val="0"/>
    </font>
    <font>
      <b/>
      <u val="single"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4" fillId="0" borderId="0" xfId="53" applyFont="1" applyAlignment="1">
      <alignment/>
      <protection/>
    </xf>
    <xf numFmtId="0" fontId="3" fillId="0" borderId="10" xfId="53" applyFont="1" applyBorder="1" applyAlignment="1">
      <alignment horizontal="center"/>
      <protection/>
    </xf>
    <xf numFmtId="171" fontId="3" fillId="0" borderId="0" xfId="53" applyNumberFormat="1" applyFont="1">
      <alignment/>
      <protection/>
    </xf>
    <xf numFmtId="0" fontId="3" fillId="0" borderId="11" xfId="53" applyFont="1" applyBorder="1" applyAlignment="1">
      <alignment/>
      <protection/>
    </xf>
    <xf numFmtId="0" fontId="3" fillId="0" borderId="12" xfId="53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2" xfId="53" applyFont="1" applyBorder="1" applyAlignment="1">
      <alignment/>
      <protection/>
    </xf>
    <xf numFmtId="171" fontId="2" fillId="0" borderId="0" xfId="53" applyNumberFormat="1">
      <alignment/>
      <protection/>
    </xf>
    <xf numFmtId="171" fontId="10" fillId="0" borderId="0" xfId="53" applyNumberFormat="1" applyFont="1">
      <alignment/>
      <protection/>
    </xf>
    <xf numFmtId="0" fontId="3" fillId="0" borderId="14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0" xfId="53" applyFont="1" applyBorder="1" applyAlignment="1">
      <alignment/>
      <protection/>
    </xf>
    <xf numFmtId="4" fontId="2" fillId="0" borderId="0" xfId="53" applyNumberFormat="1">
      <alignment/>
      <protection/>
    </xf>
    <xf numFmtId="4" fontId="10" fillId="0" borderId="0" xfId="53" applyNumberFormat="1" applyFont="1">
      <alignment/>
      <protection/>
    </xf>
    <xf numFmtId="4" fontId="11" fillId="0" borderId="0" xfId="53" applyNumberFormat="1" applyFont="1">
      <alignment/>
      <protection/>
    </xf>
    <xf numFmtId="4" fontId="12" fillId="0" borderId="0" xfId="53" applyNumberFormat="1" applyFont="1">
      <alignment/>
      <protection/>
    </xf>
    <xf numFmtId="0" fontId="10" fillId="0" borderId="0" xfId="53" applyFont="1" applyAlignment="1">
      <alignment horizontal="left"/>
      <protection/>
    </xf>
    <xf numFmtId="4" fontId="10" fillId="0" borderId="0" xfId="53" applyNumberFormat="1" applyFont="1" applyAlignment="1">
      <alignment horizontal="left"/>
      <protection/>
    </xf>
    <xf numFmtId="171" fontId="10" fillId="0" borderId="0" xfId="53" applyNumberFormat="1" applyFont="1" applyAlignment="1">
      <alignment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71" fontId="14" fillId="0" borderId="18" xfId="53" applyNumberFormat="1" applyFont="1" applyFill="1" applyBorder="1" applyAlignment="1">
      <alignment horizontal="left"/>
      <protection/>
    </xf>
    <xf numFmtId="171" fontId="18" fillId="0" borderId="19" xfId="53" applyNumberFormat="1" applyFont="1" applyFill="1" applyBorder="1" applyAlignment="1">
      <alignment horizontal="left"/>
      <protection/>
    </xf>
    <xf numFmtId="171" fontId="18" fillId="0" borderId="20" xfId="53" applyNumberFormat="1" applyFont="1" applyFill="1" applyBorder="1" applyAlignment="1">
      <alignment horizontal="left"/>
      <protection/>
    </xf>
    <xf numFmtId="171" fontId="14" fillId="0" borderId="20" xfId="53" applyNumberFormat="1" applyFont="1" applyFill="1" applyBorder="1" applyAlignment="1">
      <alignment horizontal="left"/>
      <protection/>
    </xf>
    <xf numFmtId="171" fontId="19" fillId="0" borderId="20" xfId="0" applyNumberFormat="1" applyFont="1" applyFill="1" applyBorder="1" applyAlignment="1">
      <alignment/>
    </xf>
    <xf numFmtId="171" fontId="20" fillId="0" borderId="18" xfId="0" applyNumberFormat="1" applyFont="1" applyBorder="1" applyAlignment="1">
      <alignment horizontal="center"/>
    </xf>
    <xf numFmtId="171" fontId="16" fillId="0" borderId="20" xfId="0" applyNumberFormat="1" applyFont="1" applyFill="1" applyBorder="1" applyAlignment="1">
      <alignment horizontal="center"/>
    </xf>
    <xf numFmtId="171" fontId="19" fillId="0" borderId="20" xfId="0" applyNumberFormat="1" applyFont="1" applyFill="1" applyBorder="1" applyAlignment="1">
      <alignment horizontal="center"/>
    </xf>
    <xf numFmtId="171" fontId="16" fillId="0" borderId="20" xfId="0" applyNumberFormat="1" applyFont="1" applyFill="1" applyBorder="1" applyAlignment="1">
      <alignment/>
    </xf>
    <xf numFmtId="171" fontId="16" fillId="0" borderId="21" xfId="0" applyNumberFormat="1" applyFont="1" applyBorder="1" applyAlignment="1">
      <alignment/>
    </xf>
    <xf numFmtId="171" fontId="16" fillId="0" borderId="19" xfId="0" applyNumberFormat="1" applyFont="1" applyBorder="1" applyAlignment="1">
      <alignment/>
    </xf>
    <xf numFmtId="171" fontId="19" fillId="0" borderId="22" xfId="0" applyNumberFormat="1" applyFont="1" applyFill="1" applyBorder="1" applyAlignment="1">
      <alignment/>
    </xf>
    <xf numFmtId="171" fontId="19" fillId="0" borderId="20" xfId="0" applyNumberFormat="1" applyFont="1" applyBorder="1" applyAlignment="1">
      <alignment/>
    </xf>
    <xf numFmtId="171" fontId="18" fillId="0" borderId="21" xfId="53" applyNumberFormat="1" applyFont="1" applyBorder="1">
      <alignment/>
      <protection/>
    </xf>
    <xf numFmtId="0" fontId="4" fillId="0" borderId="17" xfId="53" applyFont="1" applyBorder="1" applyAlignment="1">
      <alignment horizontal="center"/>
      <protection/>
    </xf>
    <xf numFmtId="0" fontId="60" fillId="0" borderId="0" xfId="0" applyFont="1" applyAlignment="1">
      <alignment horizontal="left" vertical="center" indent="4"/>
    </xf>
    <xf numFmtId="0" fontId="4" fillId="0" borderId="12" xfId="53" applyFont="1" applyBorder="1" applyAlignment="1">
      <alignment horizontal="center"/>
      <protection/>
    </xf>
    <xf numFmtId="171" fontId="18" fillId="0" borderId="20" xfId="53" applyNumberFormat="1" applyFont="1" applyFill="1" applyBorder="1" applyAlignment="1">
      <alignment horizontal="right"/>
      <protection/>
    </xf>
    <xf numFmtId="0" fontId="3" fillId="0" borderId="13" xfId="53" applyFont="1" applyFill="1" applyBorder="1" applyAlignment="1">
      <alignment horizontal="center"/>
      <protection/>
    </xf>
    <xf numFmtId="171" fontId="16" fillId="0" borderId="23" xfId="0" applyNumberFormat="1" applyFont="1" applyFill="1" applyBorder="1" applyAlignment="1">
      <alignment/>
    </xf>
    <xf numFmtId="171" fontId="3" fillId="0" borderId="0" xfId="53" applyNumberFormat="1" applyFont="1" applyAlignment="1">
      <alignment horizontal="right"/>
      <protection/>
    </xf>
    <xf numFmtId="0" fontId="3" fillId="0" borderId="24" xfId="53" applyFont="1" applyBorder="1" applyAlignment="1">
      <alignment horizontal="center"/>
      <protection/>
    </xf>
    <xf numFmtId="0" fontId="3" fillId="0" borderId="24" xfId="53" applyNumberFormat="1" applyFont="1" applyBorder="1" applyAlignment="1">
      <alignment horizontal="center"/>
      <protection/>
    </xf>
    <xf numFmtId="171" fontId="19" fillId="0" borderId="22" xfId="0" applyNumberFormat="1" applyFont="1" applyFill="1" applyBorder="1" applyAlignment="1">
      <alignment horizontal="center"/>
    </xf>
    <xf numFmtId="171" fontId="19" fillId="0" borderId="25" xfId="0" applyNumberFormat="1" applyFont="1" applyFill="1" applyBorder="1" applyAlignment="1">
      <alignment horizontal="center"/>
    </xf>
    <xf numFmtId="43" fontId="2" fillId="0" borderId="0" xfId="53" applyNumberFormat="1">
      <alignment/>
      <protection/>
    </xf>
    <xf numFmtId="0" fontId="2" fillId="0" borderId="0" xfId="53" applyFill="1">
      <alignment/>
      <protection/>
    </xf>
    <xf numFmtId="0" fontId="3" fillId="0" borderId="26" xfId="53" applyFont="1" applyBorder="1" applyAlignment="1">
      <alignment wrapText="1"/>
      <protection/>
    </xf>
    <xf numFmtId="0" fontId="5" fillId="0" borderId="27" xfId="0" applyFont="1" applyBorder="1" applyAlignment="1">
      <alignment horizontal="right" wrapText="1"/>
    </xf>
    <xf numFmtId="0" fontId="3" fillId="0" borderId="27" xfId="53" applyFont="1" applyBorder="1" applyAlignment="1">
      <alignment wrapText="1"/>
      <protection/>
    </xf>
    <xf numFmtId="0" fontId="3" fillId="0" borderId="28" xfId="53" applyFont="1" applyBorder="1" applyAlignment="1">
      <alignment/>
      <protection/>
    </xf>
    <xf numFmtId="171" fontId="14" fillId="0" borderId="29" xfId="53" applyNumberFormat="1" applyFont="1" applyBorder="1" applyAlignment="1">
      <alignment/>
      <protection/>
    </xf>
    <xf numFmtId="171" fontId="18" fillId="0" borderId="30" xfId="53" applyNumberFormat="1" applyFont="1" applyFill="1" applyBorder="1" applyAlignment="1">
      <alignment horizontal="right"/>
      <protection/>
    </xf>
    <xf numFmtId="171" fontId="13" fillId="0" borderId="31" xfId="53" applyNumberFormat="1" applyFont="1" applyBorder="1" applyAlignment="1">
      <alignment/>
      <protection/>
    </xf>
    <xf numFmtId="0" fontId="17" fillId="0" borderId="23" xfId="53" applyFont="1" applyBorder="1" applyAlignment="1">
      <alignment horizontal="center" vertical="center"/>
      <protection/>
    </xf>
    <xf numFmtId="0" fontId="17" fillId="0" borderId="25" xfId="53" applyFont="1" applyBorder="1" applyAlignment="1">
      <alignment horizontal="center"/>
      <protection/>
    </xf>
    <xf numFmtId="171" fontId="13" fillId="0" borderId="18" xfId="53" applyNumberFormat="1" applyFont="1" applyFill="1" applyBorder="1" applyAlignment="1">
      <alignment horizontal="right"/>
      <protection/>
    </xf>
    <xf numFmtId="171" fontId="13" fillId="0" borderId="20" xfId="53" applyNumberFormat="1" applyFont="1" applyFill="1" applyBorder="1" applyAlignment="1">
      <alignment horizontal="right"/>
      <protection/>
    </xf>
    <xf numFmtId="171" fontId="13" fillId="0" borderId="25" xfId="53" applyNumberFormat="1" applyFont="1" applyFill="1" applyBorder="1" applyAlignment="1">
      <alignment horizontal="right"/>
      <protection/>
    </xf>
    <xf numFmtId="0" fontId="3" fillId="0" borderId="26" xfId="53" applyFont="1" applyBorder="1" applyAlignment="1">
      <alignment horizontal="left" wrapText="1"/>
      <protection/>
    </xf>
    <xf numFmtId="0" fontId="6" fillId="0" borderId="32" xfId="53" applyFont="1" applyBorder="1" applyAlignment="1">
      <alignment horizontal="right" wrapText="1"/>
      <protection/>
    </xf>
    <xf numFmtId="0" fontId="3" fillId="0" borderId="27" xfId="53" applyFont="1" applyBorder="1" applyAlignment="1">
      <alignment horizontal="left" wrapText="1"/>
      <protection/>
    </xf>
    <xf numFmtId="0" fontId="3" fillId="0" borderId="33" xfId="53" applyFont="1" applyBorder="1" applyAlignment="1">
      <alignment horizontal="left" wrapText="1"/>
      <protection/>
    </xf>
    <xf numFmtId="0" fontId="5" fillId="0" borderId="33" xfId="0" applyFont="1" applyBorder="1" applyAlignment="1">
      <alignment horizontal="right" wrapText="1"/>
    </xf>
    <xf numFmtId="0" fontId="8" fillId="0" borderId="28" xfId="0" applyFont="1" applyBorder="1" applyAlignment="1">
      <alignment horizontal="left" wrapText="1"/>
    </xf>
    <xf numFmtId="171" fontId="13" fillId="0" borderId="18" xfId="53" applyNumberFormat="1" applyFont="1" applyBorder="1" applyAlignment="1">
      <alignment horizontal="left"/>
      <protection/>
    </xf>
    <xf numFmtId="171" fontId="17" fillId="0" borderId="19" xfId="53" applyNumberFormat="1" applyFont="1" applyBorder="1" applyAlignment="1">
      <alignment horizontal="left"/>
      <protection/>
    </xf>
    <xf numFmtId="171" fontId="13" fillId="0" borderId="20" xfId="53" applyNumberFormat="1" applyFont="1" applyBorder="1" applyAlignment="1">
      <alignment horizontal="left"/>
      <protection/>
    </xf>
    <xf numFmtId="171" fontId="18" fillId="0" borderId="20" xfId="53" applyNumberFormat="1" applyFont="1" applyBorder="1" applyAlignment="1">
      <alignment horizontal="left"/>
      <protection/>
    </xf>
    <xf numFmtId="171" fontId="6" fillId="0" borderId="20" xfId="53" applyNumberFormat="1" applyFont="1" applyFill="1" applyBorder="1" applyAlignment="1">
      <alignment horizontal="left"/>
      <protection/>
    </xf>
    <xf numFmtId="171" fontId="6" fillId="0" borderId="25" xfId="53" applyNumberFormat="1" applyFont="1" applyFill="1" applyBorder="1" applyAlignment="1">
      <alignment horizontal="left"/>
      <protection/>
    </xf>
    <xf numFmtId="0" fontId="4" fillId="0" borderId="26" xfId="53" applyFont="1" applyBorder="1" applyAlignment="1">
      <alignment horizontal="left" wrapText="1"/>
      <protection/>
    </xf>
    <xf numFmtId="0" fontId="9" fillId="0" borderId="27" xfId="0" applyFont="1" applyFill="1" applyBorder="1" applyAlignment="1">
      <alignment wrapText="1"/>
    </xf>
    <xf numFmtId="0" fontId="8" fillId="0" borderId="27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7" fillId="0" borderId="34" xfId="53" applyFont="1" applyFill="1" applyBorder="1" applyAlignment="1">
      <alignment horizontal="left" wrapText="1"/>
      <protection/>
    </xf>
    <xf numFmtId="171" fontId="20" fillId="0" borderId="18" xfId="0" applyNumberFormat="1" applyFont="1" applyBorder="1" applyAlignment="1">
      <alignment/>
    </xf>
    <xf numFmtId="171" fontId="15" fillId="0" borderId="20" xfId="0" applyNumberFormat="1" applyFont="1" applyFill="1" applyBorder="1" applyAlignment="1">
      <alignment/>
    </xf>
    <xf numFmtId="171" fontId="20" fillId="0" borderId="20" xfId="0" applyNumberFormat="1" applyFont="1" applyFill="1" applyBorder="1" applyAlignment="1">
      <alignment/>
    </xf>
    <xf numFmtId="171" fontId="20" fillId="0" borderId="22" xfId="0" applyNumberFormat="1" applyFont="1" applyFill="1" applyBorder="1" applyAlignment="1">
      <alignment/>
    </xf>
    <xf numFmtId="171" fontId="15" fillId="0" borderId="25" xfId="0" applyNumberFormat="1" applyFont="1" applyBorder="1" applyAlignment="1">
      <alignment/>
    </xf>
    <xf numFmtId="171" fontId="15" fillId="0" borderId="21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27" xfId="0" applyFont="1" applyBorder="1" applyAlignment="1">
      <alignment horizontal="left" wrapText="1"/>
    </xf>
    <xf numFmtId="0" fontId="7" fillId="0" borderId="35" xfId="53" applyFont="1" applyBorder="1" applyAlignment="1">
      <alignment horizontal="left" wrapText="1"/>
      <protection/>
    </xf>
    <xf numFmtId="171" fontId="20" fillId="0" borderId="36" xfId="0" applyNumberFormat="1" applyFont="1" applyBorder="1" applyAlignment="1">
      <alignment/>
    </xf>
    <xf numFmtId="171" fontId="16" fillId="0" borderId="37" xfId="0" applyNumberFormat="1" applyFont="1" applyBorder="1" applyAlignment="1">
      <alignment/>
    </xf>
    <xf numFmtId="171" fontId="17" fillId="0" borderId="18" xfId="53" applyNumberFormat="1" applyFont="1" applyBorder="1">
      <alignment/>
      <protection/>
    </xf>
    <xf numFmtId="171" fontId="20" fillId="0" borderId="20" xfId="0" applyNumberFormat="1" applyFont="1" applyBorder="1" applyAlignment="1">
      <alignment/>
    </xf>
    <xf numFmtId="171" fontId="20" fillId="0" borderId="22" xfId="0" applyNumberFormat="1" applyFont="1" applyBorder="1" applyAlignment="1">
      <alignment/>
    </xf>
    <xf numFmtId="171" fontId="15" fillId="0" borderId="21" xfId="0" applyNumberFormat="1" applyFont="1" applyBorder="1" applyAlignment="1">
      <alignment/>
    </xf>
    <xf numFmtId="0" fontId="7" fillId="0" borderId="38" xfId="53" applyFont="1" applyBorder="1" applyAlignment="1">
      <alignment horizontal="left" wrapText="1"/>
      <protection/>
    </xf>
    <xf numFmtId="171" fontId="13" fillId="0" borderId="22" xfId="53" applyNumberFormat="1" applyFont="1" applyBorder="1" applyAlignment="1">
      <alignment horizontal="left"/>
      <protection/>
    </xf>
    <xf numFmtId="171" fontId="18" fillId="0" borderId="22" xfId="53" applyNumberFormat="1" applyFont="1" applyFill="1" applyBorder="1" applyAlignment="1">
      <alignment horizontal="left"/>
      <protection/>
    </xf>
    <xf numFmtId="0" fontId="3" fillId="0" borderId="14" xfId="53" applyFont="1" applyBorder="1" applyAlignment="1">
      <alignment/>
      <protection/>
    </xf>
    <xf numFmtId="0" fontId="6" fillId="0" borderId="38" xfId="53" applyFont="1" applyBorder="1" applyAlignment="1">
      <alignment/>
      <protection/>
    </xf>
    <xf numFmtId="171" fontId="13" fillId="0" borderId="21" xfId="53" applyNumberFormat="1" applyFont="1" applyFill="1" applyBorder="1" applyAlignment="1">
      <alignment horizontal="right"/>
      <protection/>
    </xf>
    <xf numFmtId="171" fontId="13" fillId="0" borderId="37" xfId="53" applyNumberFormat="1" applyFont="1" applyBorder="1" applyAlignment="1">
      <alignment/>
      <protection/>
    </xf>
    <xf numFmtId="0" fontId="9" fillId="0" borderId="26" xfId="0" applyFont="1" applyBorder="1" applyAlignment="1">
      <alignment wrapText="1"/>
    </xf>
    <xf numFmtId="171" fontId="16" fillId="0" borderId="29" xfId="0" applyNumberFormat="1" applyFont="1" applyBorder="1" applyAlignment="1">
      <alignment/>
    </xf>
    <xf numFmtId="171" fontId="19" fillId="0" borderId="30" xfId="0" applyNumberFormat="1" applyFont="1" applyBorder="1" applyAlignment="1">
      <alignment/>
    </xf>
    <xf numFmtId="171" fontId="15" fillId="0" borderId="18" xfId="0" applyNumberFormat="1" applyFont="1" applyBorder="1" applyAlignment="1">
      <alignment/>
    </xf>
    <xf numFmtId="171" fontId="15" fillId="0" borderId="39" xfId="0" applyNumberFormat="1" applyFont="1" applyBorder="1" applyAlignment="1">
      <alignment/>
    </xf>
    <xf numFmtId="0" fontId="4" fillId="0" borderId="40" xfId="53" applyFont="1" applyBorder="1" applyAlignment="1">
      <alignment horizontal="left" wrapText="1"/>
      <protection/>
    </xf>
    <xf numFmtId="0" fontId="2" fillId="0" borderId="11" xfId="53" applyBorder="1">
      <alignment/>
      <protection/>
    </xf>
    <xf numFmtId="171" fontId="19" fillId="0" borderId="41" xfId="0" applyNumberFormat="1" applyFont="1" applyBorder="1" applyAlignment="1">
      <alignment/>
    </xf>
    <xf numFmtId="0" fontId="6" fillId="0" borderId="27" xfId="53" applyFont="1" applyBorder="1" applyAlignment="1">
      <alignment horizontal="right" wrapText="1"/>
      <protection/>
    </xf>
    <xf numFmtId="0" fontId="6" fillId="0" borderId="28" xfId="53" applyFont="1" applyBorder="1" applyAlignment="1">
      <alignment horizontal="right" wrapText="1"/>
      <protection/>
    </xf>
    <xf numFmtId="171" fontId="16" fillId="0" borderId="30" xfId="0" applyNumberFormat="1" applyFont="1" applyBorder="1" applyAlignment="1">
      <alignment/>
    </xf>
    <xf numFmtId="171" fontId="16" fillId="0" borderId="31" xfId="0" applyNumberFormat="1" applyFont="1" applyBorder="1" applyAlignment="1">
      <alignment/>
    </xf>
    <xf numFmtId="171" fontId="15" fillId="0" borderId="20" xfId="0" applyNumberFormat="1" applyFont="1" applyBorder="1" applyAlignment="1">
      <alignment/>
    </xf>
    <xf numFmtId="0" fontId="3" fillId="0" borderId="42" xfId="53" applyFont="1" applyBorder="1">
      <alignment/>
      <protection/>
    </xf>
    <xf numFmtId="171" fontId="19" fillId="32" borderId="30" xfId="0" applyNumberFormat="1" applyFont="1" applyFill="1" applyBorder="1" applyAlignment="1">
      <alignment/>
    </xf>
    <xf numFmtId="0" fontId="17" fillId="0" borderId="43" xfId="53" applyFont="1" applyBorder="1" applyAlignment="1">
      <alignment horizontal="center" vertical="center"/>
      <protection/>
    </xf>
    <xf numFmtId="0" fontId="17" fillId="0" borderId="31" xfId="53" applyFont="1" applyBorder="1" applyAlignment="1">
      <alignment horizontal="center"/>
      <protection/>
    </xf>
    <xf numFmtId="0" fontId="3" fillId="0" borderId="38" xfId="53" applyFont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3" fillId="0" borderId="37" xfId="53" applyFont="1" applyBorder="1" applyAlignment="1">
      <alignment horizontal="center"/>
      <protection/>
    </xf>
    <xf numFmtId="171" fontId="17" fillId="0" borderId="29" xfId="53" applyNumberFormat="1" applyFont="1" applyBorder="1">
      <alignment/>
      <protection/>
    </xf>
    <xf numFmtId="171" fontId="20" fillId="0" borderId="30" xfId="0" applyNumberFormat="1" applyFont="1" applyFill="1" applyBorder="1" applyAlignment="1">
      <alignment/>
    </xf>
    <xf numFmtId="171" fontId="19" fillId="0" borderId="30" xfId="0" applyNumberFormat="1" applyFont="1" applyFill="1" applyBorder="1" applyAlignment="1">
      <alignment/>
    </xf>
    <xf numFmtId="171" fontId="20" fillId="0" borderId="30" xfId="0" applyNumberFormat="1" applyFont="1" applyBorder="1" applyAlignment="1">
      <alignment/>
    </xf>
    <xf numFmtId="0" fontId="2" fillId="0" borderId="44" xfId="53" applyBorder="1">
      <alignment/>
      <protection/>
    </xf>
    <xf numFmtId="171" fontId="20" fillId="0" borderId="41" xfId="0" applyNumberFormat="1" applyFont="1" applyBorder="1" applyAlignment="1">
      <alignment/>
    </xf>
    <xf numFmtId="0" fontId="6" fillId="0" borderId="45" xfId="53" applyFont="1" applyFill="1" applyBorder="1" applyAlignment="1">
      <alignment horizontal="right" vertical="top" wrapText="1"/>
      <protection/>
    </xf>
    <xf numFmtId="171" fontId="18" fillId="0" borderId="15" xfId="53" applyNumberFormat="1" applyFont="1" applyBorder="1">
      <alignment/>
      <protection/>
    </xf>
    <xf numFmtId="171" fontId="14" fillId="0" borderId="30" xfId="53" applyNumberFormat="1" applyFont="1" applyFill="1" applyBorder="1" applyAlignment="1">
      <alignment horizontal="right"/>
      <protection/>
    </xf>
    <xf numFmtId="171" fontId="14" fillId="0" borderId="22" xfId="53" applyNumberFormat="1" applyFont="1" applyFill="1" applyBorder="1" applyAlignment="1">
      <alignment horizontal="left"/>
      <protection/>
    </xf>
    <xf numFmtId="171" fontId="18" fillId="0" borderId="25" xfId="53" applyNumberFormat="1" applyFont="1" applyFill="1" applyBorder="1" applyAlignment="1">
      <alignment horizontal="left"/>
      <protection/>
    </xf>
    <xf numFmtId="0" fontId="3" fillId="0" borderId="14" xfId="53" applyFont="1" applyFill="1" applyBorder="1" applyAlignment="1">
      <alignment horizontal="center"/>
      <protection/>
    </xf>
    <xf numFmtId="0" fontId="13" fillId="0" borderId="38" xfId="53" applyFont="1" applyFill="1" applyBorder="1" applyAlignment="1">
      <alignment horizontal="left"/>
      <protection/>
    </xf>
    <xf numFmtId="171" fontId="13" fillId="0" borderId="21" xfId="53" applyNumberFormat="1" applyFont="1" applyFill="1" applyBorder="1">
      <alignment/>
      <protection/>
    </xf>
    <xf numFmtId="171" fontId="14" fillId="0" borderId="21" xfId="53" applyNumberFormat="1" applyFont="1" applyFill="1" applyBorder="1">
      <alignment/>
      <protection/>
    </xf>
    <xf numFmtId="171" fontId="19" fillId="0" borderId="41" xfId="0" applyNumberFormat="1" applyFont="1" applyFill="1" applyBorder="1" applyAlignment="1">
      <alignment/>
    </xf>
    <xf numFmtId="0" fontId="4" fillId="0" borderId="46" xfId="53" applyFont="1" applyFill="1" applyBorder="1" applyAlignment="1">
      <alignment/>
      <protection/>
    </xf>
    <xf numFmtId="0" fontId="14" fillId="0" borderId="47" xfId="53" applyFont="1" applyFill="1" applyBorder="1" applyAlignment="1">
      <alignment/>
      <protection/>
    </xf>
    <xf numFmtId="0" fontId="4" fillId="0" borderId="47" xfId="53" applyFont="1" applyFill="1" applyBorder="1" applyAlignment="1">
      <alignment/>
      <protection/>
    </xf>
    <xf numFmtId="171" fontId="4" fillId="0" borderId="48" xfId="53" applyNumberFormat="1" applyFont="1" applyFill="1" applyBorder="1" applyAlignment="1">
      <alignment/>
      <protection/>
    </xf>
    <xf numFmtId="0" fontId="2" fillId="0" borderId="17" xfId="53" applyBorder="1">
      <alignment/>
      <protection/>
    </xf>
    <xf numFmtId="0" fontId="3" fillId="0" borderId="49" xfId="53" applyFont="1" applyBorder="1" applyAlignment="1">
      <alignment horizontal="left" wrapText="1"/>
      <protection/>
    </xf>
    <xf numFmtId="0" fontId="3" fillId="0" borderId="42" xfId="53" applyFont="1" applyFill="1" applyBorder="1" applyAlignment="1">
      <alignment horizontal="center"/>
      <protection/>
    </xf>
    <xf numFmtId="0" fontId="14" fillId="0" borderId="50" xfId="53" applyFont="1" applyFill="1" applyBorder="1" applyAlignment="1">
      <alignment horizontal="left" wrapText="1"/>
      <protection/>
    </xf>
    <xf numFmtId="171" fontId="15" fillId="0" borderId="46" xfId="0" applyNumberFormat="1" applyFont="1" applyFill="1" applyBorder="1" applyAlignment="1">
      <alignment/>
    </xf>
    <xf numFmtId="171" fontId="16" fillId="0" borderId="46" xfId="0" applyNumberFormat="1" applyFont="1" applyFill="1" applyBorder="1" applyAlignment="1">
      <alignment/>
    </xf>
    <xf numFmtId="0" fontId="5" fillId="0" borderId="45" xfId="0" applyFont="1" applyFill="1" applyBorder="1" applyAlignment="1">
      <alignment horizontal="right" wrapText="1"/>
    </xf>
    <xf numFmtId="171" fontId="20" fillId="0" borderId="45" xfId="0" applyNumberFormat="1" applyFont="1" applyFill="1" applyBorder="1" applyAlignment="1">
      <alignment/>
    </xf>
    <xf numFmtId="0" fontId="2" fillId="0" borderId="12" xfId="53" applyBorder="1">
      <alignment/>
      <protection/>
    </xf>
    <xf numFmtId="0" fontId="15" fillId="0" borderId="51" xfId="0" applyFont="1" applyFill="1" applyBorder="1" applyAlignment="1">
      <alignment/>
    </xf>
    <xf numFmtId="171" fontId="15" fillId="0" borderId="51" xfId="0" applyNumberFormat="1" applyFont="1" applyFill="1" applyBorder="1" applyAlignment="1">
      <alignment/>
    </xf>
    <xf numFmtId="171" fontId="16" fillId="0" borderId="40" xfId="0" applyNumberFormat="1" applyFont="1" applyFill="1" applyBorder="1" applyAlignment="1">
      <alignment/>
    </xf>
    <xf numFmtId="0" fontId="2" fillId="0" borderId="10" xfId="53" applyBorder="1">
      <alignment/>
      <protection/>
    </xf>
    <xf numFmtId="171" fontId="19" fillId="0" borderId="52" xfId="0" applyNumberFormat="1" applyFont="1" applyFill="1" applyBorder="1" applyAlignment="1">
      <alignment/>
    </xf>
    <xf numFmtId="0" fontId="5" fillId="0" borderId="53" xfId="0" applyFont="1" applyFill="1" applyBorder="1" applyAlignment="1">
      <alignment horizontal="right" wrapText="1"/>
    </xf>
    <xf numFmtId="171" fontId="20" fillId="0" borderId="53" xfId="0" applyNumberFormat="1" applyFont="1" applyFill="1" applyBorder="1" applyAlignment="1">
      <alignment/>
    </xf>
    <xf numFmtId="171" fontId="19" fillId="0" borderId="54" xfId="0" applyNumberFormat="1" applyFont="1" applyFill="1" applyBorder="1" applyAlignment="1">
      <alignment/>
    </xf>
    <xf numFmtId="0" fontId="3" fillId="0" borderId="10" xfId="53" applyFont="1" applyBorder="1">
      <alignment/>
      <protection/>
    </xf>
    <xf numFmtId="0" fontId="3" fillId="0" borderId="55" xfId="53" applyFont="1" applyBorder="1" applyAlignment="1">
      <alignment wrapText="1"/>
      <protection/>
    </xf>
    <xf numFmtId="0" fontId="3" fillId="0" borderId="27" xfId="53" applyFont="1" applyBorder="1" applyAlignment="1">
      <alignment/>
      <protection/>
    </xf>
    <xf numFmtId="0" fontId="6" fillId="0" borderId="27" xfId="53" applyFont="1" applyFill="1" applyBorder="1" applyAlignment="1">
      <alignment horizontal="right" vertical="top" wrapText="1"/>
      <protection/>
    </xf>
    <xf numFmtId="0" fontId="3" fillId="0" borderId="47" xfId="53" applyFont="1" applyBorder="1" applyAlignment="1">
      <alignment wrapText="1"/>
      <protection/>
    </xf>
    <xf numFmtId="171" fontId="14" fillId="0" borderId="43" xfId="53" applyNumberFormat="1" applyFont="1" applyBorder="1">
      <alignment/>
      <protection/>
    </xf>
    <xf numFmtId="171" fontId="13" fillId="0" borderId="30" xfId="53" applyNumberFormat="1" applyFont="1" applyFill="1" applyBorder="1">
      <alignment/>
      <protection/>
    </xf>
    <xf numFmtId="171" fontId="13" fillId="0" borderId="30" xfId="53" applyNumberFormat="1" applyFont="1" applyBorder="1" applyAlignment="1">
      <alignment horizontal="center"/>
      <protection/>
    </xf>
    <xf numFmtId="171" fontId="17" fillId="0" borderId="48" xfId="53" applyNumberFormat="1" applyFont="1" applyFill="1" applyBorder="1">
      <alignment/>
      <protection/>
    </xf>
    <xf numFmtId="171" fontId="13" fillId="0" borderId="23" xfId="53" applyNumberFormat="1" applyFont="1" applyBorder="1">
      <alignment/>
      <protection/>
    </xf>
    <xf numFmtId="171" fontId="18" fillId="0" borderId="20" xfId="53" applyNumberFormat="1" applyFont="1" applyBorder="1">
      <alignment/>
      <protection/>
    </xf>
    <xf numFmtId="171" fontId="18" fillId="0" borderId="22" xfId="53" applyNumberFormat="1" applyFont="1" applyBorder="1">
      <alignment/>
      <protection/>
    </xf>
    <xf numFmtId="171" fontId="13" fillId="0" borderId="20" xfId="53" applyNumberFormat="1" applyFont="1" applyBorder="1">
      <alignment/>
      <protection/>
    </xf>
    <xf numFmtId="171" fontId="13" fillId="0" borderId="46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22" fillId="0" borderId="0" xfId="53" applyFont="1" applyFill="1" applyAlignment="1">
      <alignment horizontal="right"/>
      <protection/>
    </xf>
    <xf numFmtId="0" fontId="17" fillId="0" borderId="0" xfId="53" applyFont="1" applyAlignment="1">
      <alignment horizontal="left" vertical="top" wrapText="1"/>
      <protection/>
    </xf>
    <xf numFmtId="0" fontId="17" fillId="0" borderId="0" xfId="53" applyFont="1" applyAlignment="1">
      <alignment horizontal="left" vertical="top"/>
      <protection/>
    </xf>
    <xf numFmtId="0" fontId="21" fillId="0" borderId="0" xfId="53" applyFont="1" applyAlignment="1">
      <alignment horizontal="left" wrapText="1"/>
      <protection/>
    </xf>
    <xf numFmtId="0" fontId="13" fillId="0" borderId="44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left"/>
      <protection/>
    </xf>
    <xf numFmtId="0" fontId="13" fillId="0" borderId="56" xfId="53" applyFont="1" applyFill="1" applyBorder="1" applyAlignment="1">
      <alignment horizontal="left"/>
      <protection/>
    </xf>
    <xf numFmtId="0" fontId="13" fillId="0" borderId="35" xfId="53" applyFont="1" applyFill="1" applyBorder="1" applyAlignment="1">
      <alignment horizontal="left"/>
      <protection/>
    </xf>
    <xf numFmtId="0" fontId="13" fillId="0" borderId="57" xfId="53" applyFont="1" applyFill="1" applyBorder="1" applyAlignment="1">
      <alignment horizontal="left"/>
      <protection/>
    </xf>
    <xf numFmtId="0" fontId="13" fillId="0" borderId="37" xfId="53" applyFont="1" applyFill="1" applyBorder="1" applyAlignment="1">
      <alignment horizontal="left"/>
      <protection/>
    </xf>
    <xf numFmtId="0" fontId="13" fillId="0" borderId="0" xfId="53" applyFont="1" applyAlignment="1">
      <alignment horizontal="center" wrapText="1"/>
      <protection/>
    </xf>
    <xf numFmtId="0" fontId="17" fillId="0" borderId="18" xfId="53" applyFont="1" applyBorder="1" applyAlignment="1">
      <alignment horizontal="center" vertical="center"/>
      <protection/>
    </xf>
    <xf numFmtId="0" fontId="17" fillId="0" borderId="25" xfId="53" applyFont="1" applyBorder="1" applyAlignment="1">
      <alignment horizontal="center" vertical="center"/>
      <protection/>
    </xf>
    <xf numFmtId="0" fontId="17" fillId="0" borderId="55" xfId="53" applyFont="1" applyBorder="1" applyAlignment="1">
      <alignment horizontal="center" vertical="center"/>
      <protection/>
    </xf>
    <xf numFmtId="0" fontId="17" fillId="0" borderId="47" xfId="53" applyFont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tabSelected="1" zoomScale="75" zoomScaleNormal="75" zoomScalePageLayoutView="0" workbookViewId="0" topLeftCell="A1">
      <selection activeCell="A119" sqref="A119:IV121"/>
    </sheetView>
  </sheetViews>
  <sheetFormatPr defaultColWidth="10.28125" defaultRowHeight="15" outlineLevelRow="1"/>
  <cols>
    <col min="1" max="1" width="17.140625" style="1" customWidth="1"/>
    <col min="2" max="2" width="111.421875" style="1" customWidth="1"/>
    <col min="3" max="3" width="35.57421875" style="1" customWidth="1"/>
    <col min="4" max="4" width="31.28125" style="12" customWidth="1"/>
    <col min="5" max="5" width="9.140625" style="1" customWidth="1"/>
    <col min="6" max="6" width="20.8515625" style="1" customWidth="1"/>
    <col min="7" max="249" width="9.140625" style="1" customWidth="1"/>
    <col min="250" max="16384" width="10.28125" style="1" customWidth="1"/>
  </cols>
  <sheetData>
    <row r="1" spans="1:4" ht="15" customHeight="1">
      <c r="A1" s="3"/>
      <c r="B1" s="3"/>
      <c r="C1" s="2"/>
      <c r="D1" s="5"/>
    </row>
    <row r="2" spans="1:4" ht="15" customHeight="1">
      <c r="A2" s="3"/>
      <c r="B2" s="3" t="s">
        <v>64</v>
      </c>
      <c r="C2" s="2"/>
      <c r="D2" s="5"/>
    </row>
    <row r="3" spans="1:4" ht="15" customHeight="1">
      <c r="A3" s="3"/>
      <c r="B3" s="3"/>
      <c r="C3" s="2"/>
      <c r="D3" s="48" t="s">
        <v>65</v>
      </c>
    </row>
    <row r="4" spans="1:4" ht="15" customHeight="1">
      <c r="A4" s="3"/>
      <c r="B4" s="3"/>
      <c r="C4" s="180" t="s">
        <v>66</v>
      </c>
      <c r="D4" s="180"/>
    </row>
    <row r="5" spans="1:4" ht="15.75" customHeight="1">
      <c r="A5" s="2"/>
      <c r="B5" s="2"/>
      <c r="C5" s="181" t="s">
        <v>111</v>
      </c>
      <c r="D5" s="181"/>
    </row>
    <row r="6" spans="1:4" ht="31.5" customHeight="1">
      <c r="A6" s="196"/>
      <c r="B6" s="196"/>
      <c r="C6" s="196"/>
      <c r="D6" s="196"/>
    </row>
    <row r="7" spans="1:4" ht="28.5" customHeight="1">
      <c r="A7" s="191" t="s">
        <v>101</v>
      </c>
      <c r="B7" s="191"/>
      <c r="C7" s="191"/>
      <c r="D7" s="191"/>
    </row>
    <row r="8" spans="1:4" ht="15">
      <c r="A8" s="2"/>
      <c r="B8" s="2"/>
      <c r="C8" s="2"/>
      <c r="D8" s="5"/>
    </row>
    <row r="9" spans="1:4" ht="15.75" thickBot="1">
      <c r="A9" s="2"/>
      <c r="B9" s="2"/>
      <c r="C9" s="2"/>
      <c r="D9" s="5"/>
    </row>
    <row r="10" spans="1:4" ht="18">
      <c r="A10" s="192" t="s">
        <v>1</v>
      </c>
      <c r="B10" s="194" t="s">
        <v>24</v>
      </c>
      <c r="C10" s="62" t="s">
        <v>2</v>
      </c>
      <c r="D10" s="124" t="s">
        <v>42</v>
      </c>
    </row>
    <row r="11" spans="1:4" ht="16.5" customHeight="1" thickBot="1">
      <c r="A11" s="193"/>
      <c r="B11" s="195"/>
      <c r="C11" s="63" t="s">
        <v>0</v>
      </c>
      <c r="D11" s="125" t="s">
        <v>0</v>
      </c>
    </row>
    <row r="12" spans="1:4" ht="15.75" thickBot="1">
      <c r="A12" s="26">
        <v>1</v>
      </c>
      <c r="B12" s="126">
        <v>2</v>
      </c>
      <c r="C12" s="127">
        <v>3</v>
      </c>
      <c r="D12" s="128">
        <v>4</v>
      </c>
    </row>
    <row r="13" spans="1:4" ht="37.5" customHeight="1">
      <c r="A13" s="11"/>
      <c r="B13" s="55" t="s">
        <v>34</v>
      </c>
      <c r="C13" s="64">
        <f>C14+C15</f>
        <v>329495368.9</v>
      </c>
      <c r="D13" s="59">
        <f>D14+D15</f>
        <v>329495368.9</v>
      </c>
    </row>
    <row r="14" spans="1:4" ht="24" customHeight="1">
      <c r="A14" s="16"/>
      <c r="B14" s="56" t="s">
        <v>3</v>
      </c>
      <c r="C14" s="45">
        <v>178713643.9</v>
      </c>
      <c r="D14" s="60">
        <v>178713643.9</v>
      </c>
    </row>
    <row r="15" spans="1:4" ht="16.5" customHeight="1">
      <c r="A15" s="16"/>
      <c r="B15" s="56" t="s">
        <v>4</v>
      </c>
      <c r="C15" s="45">
        <v>150781725</v>
      </c>
      <c r="D15" s="60">
        <v>150781725</v>
      </c>
    </row>
    <row r="16" spans="1:4" ht="33.75" customHeight="1">
      <c r="A16" s="16"/>
      <c r="B16" s="57" t="s">
        <v>106</v>
      </c>
      <c r="C16" s="65">
        <f>C17+C18</f>
        <v>49200000</v>
      </c>
      <c r="D16" s="137">
        <v>30717936</v>
      </c>
    </row>
    <row r="17" spans="1:4" ht="16.5" customHeight="1" hidden="1">
      <c r="A17" s="16"/>
      <c r="B17" s="56" t="s">
        <v>3</v>
      </c>
      <c r="C17" s="45">
        <v>26700000</v>
      </c>
      <c r="D17" s="60"/>
    </row>
    <row r="18" spans="1:4" ht="16.5" customHeight="1" hidden="1">
      <c r="A18" s="16"/>
      <c r="B18" s="56" t="s">
        <v>4</v>
      </c>
      <c r="C18" s="45">
        <v>22500000</v>
      </c>
      <c r="D18" s="60"/>
    </row>
    <row r="19" spans="1:4" ht="25.5" customHeight="1">
      <c r="A19" s="16"/>
      <c r="B19" s="135" t="s">
        <v>108</v>
      </c>
      <c r="C19" s="45"/>
      <c r="D19" s="60">
        <v>8391584</v>
      </c>
    </row>
    <row r="20" spans="1:4" ht="23.25" customHeight="1">
      <c r="A20" s="16"/>
      <c r="B20" s="135" t="s">
        <v>109</v>
      </c>
      <c r="C20" s="45"/>
      <c r="D20" s="60">
        <v>10000</v>
      </c>
    </row>
    <row r="21" spans="1:4" ht="31.5" customHeight="1" thickBot="1">
      <c r="A21" s="16"/>
      <c r="B21" s="57" t="s">
        <v>40</v>
      </c>
      <c r="C21" s="65"/>
      <c r="D21" s="60"/>
    </row>
    <row r="22" spans="1:6" ht="21" customHeight="1" hidden="1" thickBot="1">
      <c r="A22" s="6"/>
      <c r="B22" s="58" t="s">
        <v>21</v>
      </c>
      <c r="C22" s="66"/>
      <c r="D22" s="61">
        <v>8391584.19</v>
      </c>
      <c r="F22" s="21"/>
    </row>
    <row r="23" spans="1:6" ht="20.25" customHeight="1" thickBot="1">
      <c r="A23" s="105"/>
      <c r="B23" s="106" t="s">
        <v>44</v>
      </c>
      <c r="C23" s="107">
        <f>C13+C16+10000000</f>
        <v>388695368.9</v>
      </c>
      <c r="D23" s="108">
        <f>D13+D16</f>
        <v>360213304.9</v>
      </c>
      <c r="F23" s="23"/>
    </row>
    <row r="24" spans="1:6" ht="20.25" customHeight="1" thickBot="1">
      <c r="A24" s="185" t="s">
        <v>104</v>
      </c>
      <c r="B24" s="186"/>
      <c r="C24" s="186"/>
      <c r="D24" s="187"/>
      <c r="F24" s="21"/>
    </row>
    <row r="25" spans="1:6" ht="27.75" customHeight="1">
      <c r="A25" s="7">
        <v>1</v>
      </c>
      <c r="B25" s="67" t="s">
        <v>22</v>
      </c>
      <c r="C25" s="73">
        <f>C26</f>
        <v>70000000</v>
      </c>
      <c r="D25" s="28">
        <f>D26</f>
        <v>84190300</v>
      </c>
      <c r="F25" s="22"/>
    </row>
    <row r="26" spans="1:6" ht="22.5" customHeight="1">
      <c r="A26" s="24"/>
      <c r="B26" s="68" t="s">
        <v>36</v>
      </c>
      <c r="C26" s="74">
        <v>70000000</v>
      </c>
      <c r="D26" s="29">
        <v>84190300</v>
      </c>
      <c r="F26" s="22"/>
    </row>
    <row r="27" spans="1:6" ht="17.25" customHeight="1">
      <c r="A27" s="24"/>
      <c r="B27" s="68" t="s">
        <v>37</v>
      </c>
      <c r="C27" s="74">
        <v>0</v>
      </c>
      <c r="D27" s="29"/>
      <c r="F27" s="22"/>
    </row>
    <row r="28" spans="1:6" ht="17.25" customHeight="1">
      <c r="A28" s="24">
        <v>2</v>
      </c>
      <c r="B28" s="69" t="s">
        <v>71</v>
      </c>
      <c r="C28" s="74"/>
      <c r="D28" s="29"/>
      <c r="F28" s="22"/>
    </row>
    <row r="29" spans="1:4" ht="23.25" customHeight="1">
      <c r="A29" s="4">
        <v>3</v>
      </c>
      <c r="B29" s="69" t="s">
        <v>20</v>
      </c>
      <c r="C29" s="75"/>
      <c r="D29" s="31"/>
    </row>
    <row r="30" spans="1:6" ht="24.75" customHeight="1">
      <c r="A30" s="4">
        <v>4</v>
      </c>
      <c r="B30" s="69" t="s">
        <v>49</v>
      </c>
      <c r="C30" s="75"/>
      <c r="D30" s="30"/>
      <c r="F30" s="13"/>
    </row>
    <row r="31" spans="1:4" ht="20.25" customHeight="1">
      <c r="A31" s="4">
        <v>5</v>
      </c>
      <c r="B31" s="69" t="s">
        <v>35</v>
      </c>
      <c r="C31" s="75"/>
      <c r="D31" s="31">
        <f>D32+D33</f>
        <v>0</v>
      </c>
    </row>
    <row r="32" spans="1:4" ht="20.25" customHeight="1">
      <c r="A32" s="4"/>
      <c r="B32" s="56" t="s">
        <v>3</v>
      </c>
      <c r="C32" s="76"/>
      <c r="D32" s="32"/>
    </row>
    <row r="33" spans="1:4" ht="20.25" customHeight="1">
      <c r="A33" s="4"/>
      <c r="B33" s="56" t="s">
        <v>4</v>
      </c>
      <c r="C33" s="76"/>
      <c r="D33" s="32"/>
    </row>
    <row r="34" spans="1:4" ht="33.75" customHeight="1">
      <c r="A34" s="25">
        <v>6</v>
      </c>
      <c r="B34" s="70" t="s">
        <v>48</v>
      </c>
      <c r="C34" s="103">
        <f>C35+C36</f>
        <v>49200000</v>
      </c>
      <c r="D34" s="138">
        <f>D35+D36</f>
        <v>39488512.72</v>
      </c>
    </row>
    <row r="35" spans="1:4" ht="21.75" customHeight="1">
      <c r="A35" s="4"/>
      <c r="B35" s="56" t="s">
        <v>3</v>
      </c>
      <c r="C35" s="30">
        <v>26700000</v>
      </c>
      <c r="D35" s="30">
        <v>19668129.41</v>
      </c>
    </row>
    <row r="36" spans="1:4" ht="21" customHeight="1">
      <c r="A36" s="4"/>
      <c r="B36" s="71" t="s">
        <v>4</v>
      </c>
      <c r="C36" s="104">
        <v>22500000</v>
      </c>
      <c r="D36" s="104">
        <v>19820383.31</v>
      </c>
    </row>
    <row r="37" spans="1:4" ht="21" customHeight="1" thickBot="1">
      <c r="A37" s="49">
        <v>7</v>
      </c>
      <c r="B37" s="72" t="s">
        <v>77</v>
      </c>
      <c r="C37" s="78">
        <v>0</v>
      </c>
      <c r="D37" s="139">
        <v>234042.14</v>
      </c>
    </row>
    <row r="38" spans="1:4" ht="18.75" thickBot="1">
      <c r="A38" s="140"/>
      <c r="B38" s="141" t="s">
        <v>39</v>
      </c>
      <c r="C38" s="142">
        <f>C25+C31+C29+C34+C30</f>
        <v>119200000</v>
      </c>
      <c r="D38" s="143">
        <f>D25+D29+D30+D31+D34+D37</f>
        <v>123912854.86</v>
      </c>
    </row>
    <row r="39" spans="1:4" ht="19.5" customHeight="1" thickBot="1">
      <c r="A39" s="188" t="s">
        <v>105</v>
      </c>
      <c r="B39" s="189"/>
      <c r="C39" s="189"/>
      <c r="D39" s="190"/>
    </row>
    <row r="40" spans="1:4" ht="50.25" customHeight="1">
      <c r="A40" s="7"/>
      <c r="B40" s="79" t="s">
        <v>50</v>
      </c>
      <c r="C40" s="87"/>
      <c r="D40" s="33"/>
    </row>
    <row r="41" spans="1:4" ht="37.5" customHeight="1">
      <c r="A41" s="8">
        <v>1</v>
      </c>
      <c r="B41" s="80" t="s">
        <v>51</v>
      </c>
      <c r="C41" s="88">
        <f>C42</f>
        <v>5000000</v>
      </c>
      <c r="D41" s="34">
        <f>D42</f>
        <v>3951927.83</v>
      </c>
    </row>
    <row r="42" spans="1:4" ht="37.5" customHeight="1" hidden="1" outlineLevel="1">
      <c r="A42" s="8"/>
      <c r="B42" s="81" t="s">
        <v>79</v>
      </c>
      <c r="C42" s="89">
        <v>5000000</v>
      </c>
      <c r="D42" s="35">
        <v>3951927.83</v>
      </c>
    </row>
    <row r="43" spans="1:4" ht="31.5" customHeight="1" collapsed="1">
      <c r="A43" s="8">
        <v>2</v>
      </c>
      <c r="B43" s="80" t="s">
        <v>82</v>
      </c>
      <c r="C43" s="88">
        <f>C44</f>
        <v>50000</v>
      </c>
      <c r="D43" s="34">
        <f>D44</f>
        <v>0</v>
      </c>
    </row>
    <row r="44" spans="1:4" ht="30" customHeight="1" hidden="1" outlineLevel="1">
      <c r="A44" s="8"/>
      <c r="B44" s="81" t="s">
        <v>80</v>
      </c>
      <c r="C44" s="89">
        <v>50000</v>
      </c>
      <c r="D44" s="35">
        <v>0</v>
      </c>
    </row>
    <row r="45" spans="1:4" ht="45" customHeight="1" collapsed="1">
      <c r="A45" s="8">
        <v>3</v>
      </c>
      <c r="B45" s="82" t="s">
        <v>83</v>
      </c>
      <c r="C45" s="88">
        <f>C46+C47</f>
        <v>5010000</v>
      </c>
      <c r="D45" s="36">
        <f>D46+D47</f>
        <v>4237041.510000001</v>
      </c>
    </row>
    <row r="46" spans="1:4" ht="35.25" customHeight="1" hidden="1" outlineLevel="1">
      <c r="A46" s="8"/>
      <c r="B46" s="83" t="s">
        <v>79</v>
      </c>
      <c r="C46" s="89">
        <v>5000000</v>
      </c>
      <c r="D46" s="35">
        <v>4230479.11</v>
      </c>
    </row>
    <row r="47" spans="1:4" ht="20.25" customHeight="1" hidden="1" outlineLevel="1">
      <c r="A47" s="8"/>
      <c r="B47" s="83" t="s">
        <v>81</v>
      </c>
      <c r="C47" s="89">
        <v>10000</v>
      </c>
      <c r="D47" s="35">
        <v>6562.4</v>
      </c>
    </row>
    <row r="48" spans="1:4" ht="36.75" customHeight="1" collapsed="1">
      <c r="A48" s="8">
        <v>4</v>
      </c>
      <c r="B48" s="82" t="s">
        <v>84</v>
      </c>
      <c r="C48" s="88">
        <f>SUM(C49:C56)</f>
        <v>15750000</v>
      </c>
      <c r="D48" s="36">
        <f>D49+D50+D52+D53+D56+D54+D55+D51</f>
        <v>12415980.11</v>
      </c>
    </row>
    <row r="49" spans="1:4" ht="31.5" customHeight="1" hidden="1" outlineLevel="1">
      <c r="A49" s="8"/>
      <c r="B49" s="83" t="s">
        <v>88</v>
      </c>
      <c r="C49" s="89">
        <v>1000000</v>
      </c>
      <c r="D49" s="32">
        <v>753800</v>
      </c>
    </row>
    <row r="50" spans="1:4" ht="25.5" customHeight="1" hidden="1" outlineLevel="1">
      <c r="A50" s="8"/>
      <c r="B50" s="83" t="s">
        <v>89</v>
      </c>
      <c r="C50" s="89">
        <v>2500000</v>
      </c>
      <c r="D50" s="35">
        <f>50000+293588+1364005.87+130000</f>
        <v>1837593.87</v>
      </c>
    </row>
    <row r="51" spans="1:4" ht="35.25" customHeight="1" hidden="1" outlineLevel="1">
      <c r="A51" s="8"/>
      <c r="B51" s="83" t="s">
        <v>90</v>
      </c>
      <c r="C51" s="89">
        <v>5000000</v>
      </c>
      <c r="D51" s="35">
        <f>637037.96+2673460</f>
        <v>3310497.96</v>
      </c>
    </row>
    <row r="52" spans="1:4" ht="34.5" customHeight="1" hidden="1" outlineLevel="1">
      <c r="A52" s="8"/>
      <c r="B52" s="83" t="s">
        <v>53</v>
      </c>
      <c r="C52" s="89">
        <v>5000000</v>
      </c>
      <c r="D52" s="35">
        <v>4479656</v>
      </c>
    </row>
    <row r="53" spans="1:4" ht="39.75" customHeight="1" hidden="1" outlineLevel="1">
      <c r="A53" s="8"/>
      <c r="B53" s="83" t="s">
        <v>73</v>
      </c>
      <c r="C53" s="89">
        <v>150000</v>
      </c>
      <c r="D53" s="35">
        <v>86955</v>
      </c>
    </row>
    <row r="54" spans="1:4" ht="42" customHeight="1" hidden="1" outlineLevel="1">
      <c r="A54" s="8"/>
      <c r="B54" s="83" t="s">
        <v>102</v>
      </c>
      <c r="C54" s="89">
        <v>2000000</v>
      </c>
      <c r="D54" s="35">
        <v>1877810</v>
      </c>
    </row>
    <row r="55" spans="1:4" ht="32.25" customHeight="1" hidden="1" outlineLevel="1">
      <c r="A55" s="8"/>
      <c r="B55" s="83" t="s">
        <v>92</v>
      </c>
      <c r="C55" s="89">
        <v>50000</v>
      </c>
      <c r="D55" s="35">
        <v>40000</v>
      </c>
    </row>
    <row r="56" spans="1:4" ht="32.25" customHeight="1" hidden="1" outlineLevel="1">
      <c r="A56" s="8"/>
      <c r="B56" s="83" t="s">
        <v>91</v>
      </c>
      <c r="C56" s="89">
        <v>50000</v>
      </c>
      <c r="D56" s="35">
        <f>9240+20427.28</f>
        <v>29667.28</v>
      </c>
    </row>
    <row r="57" spans="1:4" ht="35.25" customHeight="1" collapsed="1">
      <c r="A57" s="8">
        <v>5</v>
      </c>
      <c r="B57" s="82" t="s">
        <v>85</v>
      </c>
      <c r="C57" s="88">
        <f>SUM(C58:C64)</f>
        <v>5640000</v>
      </c>
      <c r="D57" s="36">
        <f>D58+D59+D60+D61+D62+D63+D64</f>
        <v>4104205.2600000007</v>
      </c>
    </row>
    <row r="58" spans="1:4" ht="30" customHeight="1" hidden="1" outlineLevel="1">
      <c r="A58" s="8"/>
      <c r="B58" s="83" t="s">
        <v>93</v>
      </c>
      <c r="C58" s="89">
        <v>700000</v>
      </c>
      <c r="D58" s="35">
        <f>353400+90480</f>
        <v>443880</v>
      </c>
    </row>
    <row r="59" spans="1:4" ht="30" customHeight="1" hidden="1" outlineLevel="1">
      <c r="A59" s="8"/>
      <c r="B59" s="83" t="s">
        <v>94</v>
      </c>
      <c r="C59" s="89">
        <v>1000000</v>
      </c>
      <c r="D59" s="35">
        <f>638928+37912</f>
        <v>676840</v>
      </c>
    </row>
    <row r="60" spans="1:4" ht="30" customHeight="1" hidden="1" outlineLevel="1">
      <c r="A60" s="8"/>
      <c r="B60" s="83" t="s">
        <v>103</v>
      </c>
      <c r="C60" s="89">
        <v>40000</v>
      </c>
      <c r="D60" s="35">
        <v>22300</v>
      </c>
    </row>
    <row r="61" spans="1:4" ht="30" customHeight="1" hidden="1" outlineLevel="1">
      <c r="A61" s="8"/>
      <c r="B61" s="83" t="s">
        <v>95</v>
      </c>
      <c r="C61" s="89">
        <v>300000</v>
      </c>
      <c r="D61" s="35">
        <v>217551.78</v>
      </c>
    </row>
    <row r="62" spans="1:4" ht="36.75" customHeight="1" hidden="1" outlineLevel="1">
      <c r="A62" s="8"/>
      <c r="B62" s="83" t="s">
        <v>96</v>
      </c>
      <c r="C62" s="89">
        <v>1500000</v>
      </c>
      <c r="D62" s="35">
        <f>922397.03+40000+40710+126523.55</f>
        <v>1129630.58</v>
      </c>
    </row>
    <row r="63" spans="1:4" ht="38.25" customHeight="1" hidden="1" outlineLevel="1">
      <c r="A63" s="8"/>
      <c r="B63" s="83" t="s">
        <v>56</v>
      </c>
      <c r="C63" s="89">
        <v>1000000</v>
      </c>
      <c r="D63" s="35">
        <v>580513.66</v>
      </c>
    </row>
    <row r="64" spans="1:4" ht="22.5" customHeight="1" hidden="1" outlineLevel="1">
      <c r="A64" s="8"/>
      <c r="B64" s="83" t="s">
        <v>98</v>
      </c>
      <c r="C64" s="89">
        <v>1100000</v>
      </c>
      <c r="D64" s="35">
        <v>1033489.24</v>
      </c>
    </row>
    <row r="65" spans="1:4" ht="34.5" customHeight="1" collapsed="1">
      <c r="A65" s="8">
        <v>6</v>
      </c>
      <c r="B65" s="82" t="s">
        <v>86</v>
      </c>
      <c r="C65" s="88">
        <f>SUM(C66:C67)</f>
        <v>3100000</v>
      </c>
      <c r="D65" s="36">
        <f>D66+D67</f>
        <v>2315460.1799999997</v>
      </c>
    </row>
    <row r="66" spans="1:4" ht="36.75" customHeight="1" hidden="1" outlineLevel="1">
      <c r="A66" s="8"/>
      <c r="B66" s="83" t="s">
        <v>87</v>
      </c>
      <c r="C66" s="89">
        <v>3000000</v>
      </c>
      <c r="D66" s="35">
        <f>666955.7+1610004.48</f>
        <v>2276960.1799999997</v>
      </c>
    </row>
    <row r="67" spans="1:4" ht="38.25" customHeight="1" hidden="1" outlineLevel="1">
      <c r="A67" s="8"/>
      <c r="B67" s="83" t="s">
        <v>97</v>
      </c>
      <c r="C67" s="89">
        <v>100000</v>
      </c>
      <c r="D67" s="35">
        <v>38500</v>
      </c>
    </row>
    <row r="68" spans="1:4" ht="30" customHeight="1" collapsed="1">
      <c r="A68" s="8">
        <v>7</v>
      </c>
      <c r="B68" s="82" t="s">
        <v>75</v>
      </c>
      <c r="C68" s="88">
        <f>SUM(C69:C70)</f>
        <v>350000</v>
      </c>
      <c r="D68" s="34">
        <f>D69+D70</f>
        <v>269305.77</v>
      </c>
    </row>
    <row r="69" spans="1:4" ht="27.75" customHeight="1" hidden="1" outlineLevel="1">
      <c r="A69" s="8"/>
      <c r="B69" s="83" t="s">
        <v>55</v>
      </c>
      <c r="C69" s="89">
        <v>150000</v>
      </c>
      <c r="D69" s="35">
        <v>106301</v>
      </c>
    </row>
    <row r="70" spans="1:4" ht="27.75" customHeight="1" hidden="1" outlineLevel="1">
      <c r="A70" s="8"/>
      <c r="B70" s="83" t="s">
        <v>74</v>
      </c>
      <c r="C70" s="89">
        <v>200000</v>
      </c>
      <c r="D70" s="35">
        <v>163004.77</v>
      </c>
    </row>
    <row r="71" spans="1:4" ht="38.25" customHeight="1" collapsed="1">
      <c r="A71" s="8">
        <v>8</v>
      </c>
      <c r="B71" s="82" t="s">
        <v>76</v>
      </c>
      <c r="C71" s="88">
        <f>C72</f>
        <v>4500000</v>
      </c>
      <c r="D71" s="34">
        <f>D72</f>
        <v>4500000</v>
      </c>
    </row>
    <row r="72" spans="1:4" ht="38.25" customHeight="1" hidden="1" outlineLevel="1">
      <c r="A72" s="8"/>
      <c r="B72" s="84" t="s">
        <v>54</v>
      </c>
      <c r="C72" s="90">
        <v>4500000</v>
      </c>
      <c r="D72" s="51">
        <v>4500000</v>
      </c>
    </row>
    <row r="73" spans="1:4" ht="38.25" customHeight="1" collapsed="1" thickBot="1">
      <c r="A73" s="50">
        <v>9</v>
      </c>
      <c r="B73" s="85" t="s">
        <v>78</v>
      </c>
      <c r="C73" s="91">
        <v>500000</v>
      </c>
      <c r="D73" s="52">
        <v>0</v>
      </c>
    </row>
    <row r="74" spans="1:4" ht="36" customHeight="1" thickBot="1">
      <c r="A74" s="46"/>
      <c r="B74" s="86" t="s">
        <v>25</v>
      </c>
      <c r="C74" s="92">
        <f>C41+C43+C45+C48+C57+C65+C68+C71+C73</f>
        <v>39900000</v>
      </c>
      <c r="D74" s="47">
        <f>D41+D43+D45+D48+D57+D65+D68+D71</f>
        <v>31793920.66</v>
      </c>
    </row>
    <row r="75" spans="1:6" ht="18.75" thickBot="1">
      <c r="A75" s="7"/>
      <c r="B75" s="79" t="s">
        <v>23</v>
      </c>
      <c r="C75" s="98"/>
      <c r="D75" s="129"/>
      <c r="F75" s="53"/>
    </row>
    <row r="76" spans="1:6" ht="18" customHeight="1" hidden="1" outlineLevel="1">
      <c r="A76" s="4">
        <v>1</v>
      </c>
      <c r="B76" s="93" t="s">
        <v>5</v>
      </c>
      <c r="C76" s="99">
        <v>25000000</v>
      </c>
      <c r="D76" s="130">
        <f>22366035.63+60000-213000+32000</f>
        <v>22245035.63</v>
      </c>
      <c r="F76" s="54"/>
    </row>
    <row r="77" spans="1:4" ht="19.5" customHeight="1" hidden="1" outlineLevel="1">
      <c r="A77" s="4">
        <v>2</v>
      </c>
      <c r="B77" s="93" t="s">
        <v>6</v>
      </c>
      <c r="C77" s="99">
        <v>7000000</v>
      </c>
      <c r="D77" s="130">
        <f>2328363.07+3083674.65</f>
        <v>5412037.72</v>
      </c>
    </row>
    <row r="78" spans="1:6" ht="18.75" customHeight="1" hidden="1" outlineLevel="1">
      <c r="A78" s="4">
        <v>3</v>
      </c>
      <c r="B78" s="93" t="s">
        <v>7</v>
      </c>
      <c r="C78" s="99">
        <v>3500000</v>
      </c>
      <c r="D78" s="130">
        <f>129616.67+2359006.5+455772.6+15000+45000</f>
        <v>3004395.77</v>
      </c>
      <c r="F78" s="53"/>
    </row>
    <row r="79" spans="1:4" ht="18.75" customHeight="1" hidden="1" outlineLevel="1">
      <c r="A79" s="4">
        <v>4</v>
      </c>
      <c r="B79" s="93" t="s">
        <v>57</v>
      </c>
      <c r="C79" s="99">
        <v>70000</v>
      </c>
      <c r="D79" s="130">
        <v>49796.82</v>
      </c>
    </row>
    <row r="80" spans="1:4" ht="18" customHeight="1" hidden="1" outlineLevel="1">
      <c r="A80" s="4">
        <v>5</v>
      </c>
      <c r="B80" s="93" t="s">
        <v>58</v>
      </c>
      <c r="C80" s="99">
        <v>700000</v>
      </c>
      <c r="D80" s="130">
        <f>570401.03+13525.69</f>
        <v>583926.72</v>
      </c>
    </row>
    <row r="81" spans="1:4" ht="20.25" customHeight="1" hidden="1" outlineLevel="1">
      <c r="A81" s="4">
        <v>6</v>
      </c>
      <c r="B81" s="93" t="s">
        <v>8</v>
      </c>
      <c r="C81" s="99">
        <v>800000</v>
      </c>
      <c r="D81" s="130">
        <f>D83+D84+D85+D86+D87+D88</f>
        <v>584263.15</v>
      </c>
    </row>
    <row r="82" spans="1:4" ht="15" customHeight="1" hidden="1" outlineLevel="1">
      <c r="A82" s="4"/>
      <c r="B82" s="93" t="s">
        <v>9</v>
      </c>
      <c r="C82" s="99"/>
      <c r="D82" s="130"/>
    </row>
    <row r="83" spans="1:4" ht="15" customHeight="1" hidden="1" outlineLevel="1">
      <c r="A83" s="4"/>
      <c r="B83" s="56" t="s">
        <v>10</v>
      </c>
      <c r="C83" s="40"/>
      <c r="D83" s="131">
        <v>36239.83</v>
      </c>
    </row>
    <row r="84" spans="1:4" ht="15" customHeight="1" hidden="1" outlineLevel="1">
      <c r="A84" s="4"/>
      <c r="B84" s="56" t="s">
        <v>11</v>
      </c>
      <c r="C84" s="40"/>
      <c r="D84" s="131">
        <f>38568.63+20934.67</f>
        <v>59503.299999999996</v>
      </c>
    </row>
    <row r="85" spans="1:4" ht="15" customHeight="1" hidden="1" outlineLevel="1">
      <c r="A85" s="4"/>
      <c r="B85" s="56" t="s">
        <v>59</v>
      </c>
      <c r="C85" s="40"/>
      <c r="D85" s="131">
        <f>65140+19520+140949+3190</f>
        <v>228799</v>
      </c>
    </row>
    <row r="86" spans="1:4" ht="15" customHeight="1" hidden="1" outlineLevel="1">
      <c r="A86" s="4"/>
      <c r="B86" s="56" t="s">
        <v>99</v>
      </c>
      <c r="C86" s="40"/>
      <c r="D86" s="131">
        <v>42500</v>
      </c>
    </row>
    <row r="87" spans="1:4" ht="20.25" customHeight="1" hidden="1" outlineLevel="1">
      <c r="A87" s="4"/>
      <c r="B87" s="56" t="s">
        <v>100</v>
      </c>
      <c r="C87" s="40"/>
      <c r="D87" s="131">
        <v>143046</v>
      </c>
    </row>
    <row r="88" spans="1:4" ht="20.25" customHeight="1" hidden="1" outlineLevel="1">
      <c r="A88" s="4"/>
      <c r="B88" s="56" t="s">
        <v>8</v>
      </c>
      <c r="C88" s="40"/>
      <c r="D88" s="131">
        <v>74175.02</v>
      </c>
    </row>
    <row r="89" spans="1:4" ht="18.75" customHeight="1" hidden="1" outlineLevel="1">
      <c r="A89" s="4">
        <v>7</v>
      </c>
      <c r="B89" s="93" t="s">
        <v>16</v>
      </c>
      <c r="C89" s="99">
        <v>250000</v>
      </c>
      <c r="D89" s="130">
        <v>182000</v>
      </c>
    </row>
    <row r="90" spans="1:4" ht="18.75" customHeight="1" hidden="1" outlineLevel="1">
      <c r="A90" s="4">
        <v>8</v>
      </c>
      <c r="B90" s="93" t="s">
        <v>17</v>
      </c>
      <c r="C90" s="99">
        <v>500000</v>
      </c>
      <c r="D90" s="132">
        <f>187851.27+133718.63</f>
        <v>321569.9</v>
      </c>
    </row>
    <row r="91" spans="1:4" ht="18.75" customHeight="1" hidden="1" outlineLevel="1">
      <c r="A91" s="4">
        <v>9</v>
      </c>
      <c r="B91" s="93" t="s">
        <v>69</v>
      </c>
      <c r="C91" s="99">
        <v>250000</v>
      </c>
      <c r="D91" s="132">
        <f>15340+43800+43800+10800+5562.75+14852.06+12380.25+4680+29154.87</f>
        <v>180369.93</v>
      </c>
    </row>
    <row r="92" spans="1:4" ht="18" customHeight="1" hidden="1" outlineLevel="1">
      <c r="A92" s="4">
        <v>10</v>
      </c>
      <c r="B92" s="94" t="s">
        <v>12</v>
      </c>
      <c r="C92" s="99">
        <v>150000</v>
      </c>
      <c r="D92" s="132">
        <v>3739</v>
      </c>
    </row>
    <row r="93" spans="1:4" ht="15" customHeight="1" hidden="1" outlineLevel="1">
      <c r="A93" s="4">
        <v>11</v>
      </c>
      <c r="B93" s="93" t="s">
        <v>13</v>
      </c>
      <c r="C93" s="99">
        <v>250000</v>
      </c>
      <c r="D93" s="132">
        <f>D95+D96+D97+D98</f>
        <v>179524.71999999997</v>
      </c>
    </row>
    <row r="94" spans="1:4" ht="15" customHeight="1" hidden="1" outlineLevel="1">
      <c r="A94" s="4"/>
      <c r="B94" s="93" t="s">
        <v>9</v>
      </c>
      <c r="C94" s="99"/>
      <c r="D94" s="132"/>
    </row>
    <row r="95" spans="1:4" ht="15" customHeight="1" hidden="1" outlineLevel="1">
      <c r="A95" s="4"/>
      <c r="B95" s="56" t="s">
        <v>18</v>
      </c>
      <c r="C95" s="40"/>
      <c r="D95" s="111">
        <v>10300</v>
      </c>
    </row>
    <row r="96" spans="1:4" ht="15" customHeight="1" hidden="1" outlineLevel="1">
      <c r="A96" s="4"/>
      <c r="B96" s="56" t="s">
        <v>68</v>
      </c>
      <c r="C96" s="40"/>
      <c r="D96" s="111">
        <f>53355.24+7660+90+5200</f>
        <v>66305.23999999999</v>
      </c>
    </row>
    <row r="97" spans="1:4" ht="15" customHeight="1" hidden="1" outlineLevel="1">
      <c r="A97" s="4"/>
      <c r="B97" s="56" t="s">
        <v>19</v>
      </c>
      <c r="C97" s="40"/>
      <c r="D97" s="111">
        <f>16749.48+1770</f>
        <v>18519.48</v>
      </c>
    </row>
    <row r="98" spans="1:4" ht="15" customHeight="1" hidden="1" outlineLevel="1">
      <c r="A98" s="4"/>
      <c r="B98" s="56" t="s">
        <v>60</v>
      </c>
      <c r="C98" s="40"/>
      <c r="D98" s="111">
        <f>75500+8900</f>
        <v>84400</v>
      </c>
    </row>
    <row r="99" spans="1:4" ht="16.5" customHeight="1" hidden="1" outlineLevel="1">
      <c r="A99" s="4">
        <v>12</v>
      </c>
      <c r="B99" s="93" t="s">
        <v>14</v>
      </c>
      <c r="C99" s="99">
        <v>100000</v>
      </c>
      <c r="D99" s="132">
        <f>85117.61+24-3739</f>
        <v>81402.61</v>
      </c>
    </row>
    <row r="100" spans="1:4" ht="15" customHeight="1" hidden="1" outlineLevel="1">
      <c r="A100" s="4">
        <v>13</v>
      </c>
      <c r="B100" s="93" t="s">
        <v>15</v>
      </c>
      <c r="C100" s="99">
        <v>300000</v>
      </c>
      <c r="D100" s="130">
        <f>D102</f>
        <v>207154</v>
      </c>
    </row>
    <row r="101" spans="1:4" ht="15" customHeight="1" hidden="1" outlineLevel="1">
      <c r="A101" s="4"/>
      <c r="B101" s="93" t="s">
        <v>9</v>
      </c>
      <c r="C101" s="99"/>
      <c r="D101" s="130"/>
    </row>
    <row r="102" spans="1:4" ht="15" customHeight="1" hidden="1" outlineLevel="1">
      <c r="A102" s="133"/>
      <c r="B102" s="56" t="s">
        <v>72</v>
      </c>
      <c r="C102" s="99"/>
      <c r="D102" s="130">
        <v>207154</v>
      </c>
    </row>
    <row r="103" spans="1:4" ht="18" customHeight="1" hidden="1" outlineLevel="1">
      <c r="A103" s="4">
        <v>14</v>
      </c>
      <c r="B103" s="93" t="s">
        <v>63</v>
      </c>
      <c r="C103" s="99">
        <v>300000</v>
      </c>
      <c r="D103" s="132">
        <f>D105+D106+D107</f>
        <v>268200</v>
      </c>
    </row>
    <row r="104" spans="1:4" ht="17.25" customHeight="1" hidden="1" outlineLevel="1">
      <c r="A104" s="4"/>
      <c r="B104" s="93" t="s">
        <v>9</v>
      </c>
      <c r="C104" s="99"/>
      <c r="D104" s="132"/>
    </row>
    <row r="105" spans="1:4" ht="15" customHeight="1" hidden="1" outlineLevel="1">
      <c r="A105" s="4"/>
      <c r="B105" s="56" t="s">
        <v>70</v>
      </c>
      <c r="C105" s="99"/>
      <c r="D105" s="132">
        <f>39000+78000+55500</f>
        <v>172500</v>
      </c>
    </row>
    <row r="106" spans="1:4" ht="15.75" customHeight="1" hidden="1" outlineLevel="1">
      <c r="A106" s="25"/>
      <c r="B106" s="56" t="s">
        <v>61</v>
      </c>
      <c r="C106" s="99"/>
      <c r="D106" s="132">
        <v>36800</v>
      </c>
    </row>
    <row r="107" spans="1:4" ht="17.25" customHeight="1" hidden="1" outlineLevel="1" thickBot="1">
      <c r="A107" s="9"/>
      <c r="B107" s="71" t="s">
        <v>62</v>
      </c>
      <c r="C107" s="100"/>
      <c r="D107" s="134">
        <v>58900</v>
      </c>
    </row>
    <row r="108" spans="1:6" ht="20.25" customHeight="1" collapsed="1" thickBot="1">
      <c r="A108" s="26"/>
      <c r="B108" s="95" t="s">
        <v>26</v>
      </c>
      <c r="C108" s="101">
        <f>C76+C77+C78+C79+C80+C81+C89+C90+C91+C92+C93+C99+C100+C103</f>
        <v>39170000</v>
      </c>
      <c r="D108" s="97">
        <f>D76+D77+D78+D79+D80+D81+D89+D90+D91+D93+D99+D100+D103+D92</f>
        <v>33303415.96999999</v>
      </c>
      <c r="F108" s="53"/>
    </row>
    <row r="109" spans="1:4" ht="39.75" customHeight="1" thickBot="1">
      <c r="A109" s="26"/>
      <c r="B109" s="102" t="s">
        <v>28</v>
      </c>
      <c r="C109" s="101">
        <f>C74+C108</f>
        <v>79070000</v>
      </c>
      <c r="D109" s="37">
        <f>D74+D108</f>
        <v>65097336.629999995</v>
      </c>
    </row>
    <row r="110" spans="1:6" ht="41.25" customHeight="1">
      <c r="A110" s="10"/>
      <c r="B110" s="114" t="s">
        <v>45</v>
      </c>
      <c r="C110" s="113">
        <v>0</v>
      </c>
      <c r="D110" s="38">
        <f>D111</f>
        <v>3739</v>
      </c>
      <c r="F110" s="53"/>
    </row>
    <row r="111" spans="1:4" ht="48.75" customHeight="1" thickBot="1">
      <c r="A111" s="149"/>
      <c r="B111" s="150" t="s">
        <v>27</v>
      </c>
      <c r="C111" s="96">
        <v>0</v>
      </c>
      <c r="D111" s="39">
        <v>3739</v>
      </c>
    </row>
    <row r="112" spans="1:4" ht="22.5" customHeight="1">
      <c r="A112" s="157"/>
      <c r="B112" s="158" t="s">
        <v>67</v>
      </c>
      <c r="C112" s="159">
        <f>C113+C114</f>
        <v>4920000</v>
      </c>
      <c r="D112" s="160">
        <f>D113+D114</f>
        <v>3552443.5999999996</v>
      </c>
    </row>
    <row r="113" spans="1:4" ht="24.75" customHeight="1">
      <c r="A113" s="161"/>
      <c r="B113" s="155" t="s">
        <v>3</v>
      </c>
      <c r="C113" s="156">
        <v>2670000</v>
      </c>
      <c r="D113" s="162">
        <v>1966812.94</v>
      </c>
    </row>
    <row r="114" spans="1:4" ht="30.75" customHeight="1" thickBot="1">
      <c r="A114" s="115"/>
      <c r="B114" s="163" t="s">
        <v>4</v>
      </c>
      <c r="C114" s="164">
        <v>2250000</v>
      </c>
      <c r="D114" s="165">
        <v>1585630.66</v>
      </c>
    </row>
    <row r="115" spans="1:6" ht="35.25" customHeight="1" thickBot="1">
      <c r="A115" s="151"/>
      <c r="B115" s="152" t="s">
        <v>29</v>
      </c>
      <c r="C115" s="153">
        <f>C74+C108+C112</f>
        <v>83990000</v>
      </c>
      <c r="D115" s="154">
        <f>D109+D112+D110</f>
        <v>68653519.22999999</v>
      </c>
      <c r="F115" s="18"/>
    </row>
    <row r="116" spans="1:4" ht="55.5" customHeight="1">
      <c r="A116" s="7"/>
      <c r="B116" s="109" t="s">
        <v>38</v>
      </c>
      <c r="C116" s="112">
        <f>C117+C118</f>
        <v>0</v>
      </c>
      <c r="D116" s="110">
        <f>D117+D118</f>
        <v>0</v>
      </c>
    </row>
    <row r="117" spans="1:4" ht="53.25" customHeight="1">
      <c r="A117" s="4"/>
      <c r="B117" s="56" t="s">
        <v>3</v>
      </c>
      <c r="C117" s="99">
        <v>0</v>
      </c>
      <c r="D117" s="111">
        <v>0</v>
      </c>
    </row>
    <row r="118" spans="1:4" ht="24" customHeight="1" thickBot="1">
      <c r="A118" s="25"/>
      <c r="B118" s="71" t="s">
        <v>4</v>
      </c>
      <c r="C118" s="100">
        <v>0</v>
      </c>
      <c r="D118" s="116">
        <v>0</v>
      </c>
    </row>
    <row r="119" spans="1:4" ht="38.25" customHeight="1">
      <c r="A119" s="7"/>
      <c r="B119" s="79" t="s">
        <v>46</v>
      </c>
      <c r="C119" s="112">
        <f>C120-C121</f>
        <v>0</v>
      </c>
      <c r="D119" s="110">
        <f>D120-D121</f>
        <v>0</v>
      </c>
    </row>
    <row r="120" spans="1:4" ht="39" customHeight="1">
      <c r="A120" s="4"/>
      <c r="B120" s="117" t="s">
        <v>33</v>
      </c>
      <c r="C120" s="121">
        <v>0</v>
      </c>
      <c r="D120" s="119">
        <v>0</v>
      </c>
    </row>
    <row r="121" spans="1:4" ht="27" customHeight="1" thickBot="1">
      <c r="A121" s="115"/>
      <c r="B121" s="118" t="s">
        <v>32</v>
      </c>
      <c r="C121" s="91">
        <v>0</v>
      </c>
      <c r="D121" s="120">
        <v>0</v>
      </c>
    </row>
    <row r="122" spans="1:4" ht="21.75" customHeight="1" thickBot="1">
      <c r="A122" s="145" t="s">
        <v>30</v>
      </c>
      <c r="B122" s="146" t="s">
        <v>31</v>
      </c>
      <c r="C122" s="147"/>
      <c r="D122" s="148"/>
    </row>
    <row r="123" spans="1:4" ht="39" customHeight="1">
      <c r="A123" s="44"/>
      <c r="B123" s="167" t="s">
        <v>47</v>
      </c>
      <c r="C123" s="175">
        <f>C124+C125</f>
        <v>329495368.9</v>
      </c>
      <c r="D123" s="171">
        <f>D124+D125</f>
        <v>329495368.9</v>
      </c>
    </row>
    <row r="124" spans="1:4" ht="38.25" customHeight="1">
      <c r="A124" s="42"/>
      <c r="B124" s="56" t="s">
        <v>3</v>
      </c>
      <c r="C124" s="176">
        <v>178713643.9</v>
      </c>
      <c r="D124" s="131">
        <v>178713643.9</v>
      </c>
    </row>
    <row r="125" spans="1:4" ht="21" customHeight="1">
      <c r="A125" s="42"/>
      <c r="B125" s="71" t="s">
        <v>4</v>
      </c>
      <c r="C125" s="177">
        <v>150781725</v>
      </c>
      <c r="D125" s="144">
        <v>150781725</v>
      </c>
    </row>
    <row r="126" spans="1:4" ht="38.25" customHeight="1">
      <c r="A126" s="27"/>
      <c r="B126" s="57" t="s">
        <v>107</v>
      </c>
      <c r="C126" s="178">
        <v>27000000</v>
      </c>
      <c r="D126" s="172">
        <v>87500361</v>
      </c>
    </row>
    <row r="127" spans="1:4" ht="33" customHeight="1" hidden="1">
      <c r="A127" s="27"/>
      <c r="B127" s="56" t="s">
        <v>3</v>
      </c>
      <c r="C127" s="77">
        <v>11700000</v>
      </c>
      <c r="D127" s="123">
        <f>D35</f>
        <v>19668129.41</v>
      </c>
    </row>
    <row r="128" spans="1:4" ht="21" customHeight="1" hidden="1" thickBot="1">
      <c r="A128" s="27"/>
      <c r="B128" s="56" t="s">
        <v>4</v>
      </c>
      <c r="C128" s="77">
        <v>15300000</v>
      </c>
      <c r="D128" s="123">
        <f>D36</f>
        <v>19820383.31</v>
      </c>
    </row>
    <row r="129" spans="1:4" ht="18" hidden="1">
      <c r="A129" s="166"/>
      <c r="B129" s="168" t="s">
        <v>41</v>
      </c>
      <c r="C129" s="178"/>
      <c r="D129" s="173"/>
    </row>
    <row r="130" spans="1:4" ht="33" customHeight="1">
      <c r="A130" s="166"/>
      <c r="B130" s="169" t="s">
        <v>108</v>
      </c>
      <c r="C130" s="178"/>
      <c r="D130" s="173">
        <v>46312521</v>
      </c>
    </row>
    <row r="131" spans="1:4" ht="34.5" customHeight="1">
      <c r="A131" s="166"/>
      <c r="B131" s="169" t="s">
        <v>110</v>
      </c>
      <c r="C131" s="178"/>
      <c r="D131" s="173">
        <v>1610000</v>
      </c>
    </row>
    <row r="132" spans="1:6" ht="36" customHeight="1" thickBot="1">
      <c r="A132" s="122"/>
      <c r="B132" s="170" t="s">
        <v>40</v>
      </c>
      <c r="C132" s="179">
        <v>0</v>
      </c>
      <c r="D132" s="174">
        <v>0</v>
      </c>
      <c r="F132" s="20"/>
    </row>
    <row r="133" spans="1:6" ht="34.5" customHeight="1" thickBot="1">
      <c r="A133" s="14"/>
      <c r="B133" s="15" t="s">
        <v>112</v>
      </c>
      <c r="C133" s="136">
        <f>C23+C38-C115</f>
        <v>423905368.9</v>
      </c>
      <c r="D133" s="41">
        <f>D23+D38-D115</f>
        <v>415472640.53</v>
      </c>
      <c r="F133" s="19"/>
    </row>
    <row r="134" spans="1:6" ht="23.25" customHeight="1">
      <c r="A134" s="2"/>
      <c r="B134" s="2"/>
      <c r="C134" s="2"/>
      <c r="D134" s="5"/>
      <c r="F134" s="19"/>
    </row>
    <row r="135" spans="1:6" ht="30" customHeight="1">
      <c r="A135" s="2"/>
      <c r="B135" s="2"/>
      <c r="C135" s="2"/>
      <c r="D135" s="5"/>
      <c r="F135" s="19"/>
    </row>
    <row r="136" spans="1:6" ht="63.75" customHeight="1" hidden="1">
      <c r="A136" s="2"/>
      <c r="B136" s="182" t="s">
        <v>52</v>
      </c>
      <c r="C136" s="183"/>
      <c r="D136" s="5"/>
      <c r="F136" s="19"/>
    </row>
    <row r="137" spans="2:6" ht="33" customHeight="1" hidden="1">
      <c r="B137" s="2"/>
      <c r="C137" s="2"/>
      <c r="D137" s="5"/>
      <c r="F137" s="19"/>
    </row>
    <row r="138" ht="18.75" customHeight="1" hidden="1">
      <c r="F138" s="19"/>
    </row>
    <row r="139" spans="2:4" ht="1.5" customHeight="1" hidden="1">
      <c r="B139" s="184" t="s">
        <v>43</v>
      </c>
      <c r="C139" s="184"/>
      <c r="D139" s="13"/>
    </row>
    <row r="140" spans="2:6" ht="20.25" customHeight="1" hidden="1">
      <c r="B140" s="184"/>
      <c r="C140" s="184"/>
      <c r="F140" s="17"/>
    </row>
    <row r="141" spans="2:3" ht="36" customHeight="1" hidden="1">
      <c r="B141" s="184"/>
      <c r="C141" s="184"/>
    </row>
    <row r="142" spans="2:3" ht="28.5" customHeight="1" hidden="1">
      <c r="B142" s="184"/>
      <c r="C142" s="184"/>
    </row>
    <row r="143" ht="19.5" customHeight="1" hidden="1"/>
    <row r="145" ht="15.75">
      <c r="B145" s="43"/>
    </row>
  </sheetData>
  <sheetProtection/>
  <mergeCells count="10">
    <mergeCell ref="C4:D4"/>
    <mergeCell ref="C5:D5"/>
    <mergeCell ref="B136:C136"/>
    <mergeCell ref="B139:C142"/>
    <mergeCell ref="A24:D24"/>
    <mergeCell ref="A39:D39"/>
    <mergeCell ref="A7:D7"/>
    <mergeCell ref="A10:A11"/>
    <mergeCell ref="B10:B11"/>
    <mergeCell ref="A6:D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Realty.Open.Ru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lubman</dc:creator>
  <cp:keywords/>
  <dc:description/>
  <cp:lastModifiedBy>LOGVINA_HP</cp:lastModifiedBy>
  <cp:lastPrinted>2017-07-02T10:22:34Z</cp:lastPrinted>
  <dcterms:created xsi:type="dcterms:W3CDTF">2011-08-02T10:57:11Z</dcterms:created>
  <dcterms:modified xsi:type="dcterms:W3CDTF">2017-07-02T10:27:11Z</dcterms:modified>
  <cp:category/>
  <cp:version/>
  <cp:contentType/>
  <cp:contentStatus/>
</cp:coreProperties>
</file>